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filterPrivacy="1" codeName="Ten_skoroszyt"/>
  <xr:revisionPtr revIDLastSave="0" documentId="13_ncr:1_{EA2D247B-066C-4381-BA86-A159A131B672}" xr6:coauthVersionLast="36" xr6:coauthVersionMax="36" xr10:uidLastSave="{00000000-0000-0000-0000-000000000000}"/>
  <bookViews>
    <workbookView xWindow="0" yWindow="0" windowWidth="24000" windowHeight="9000" tabRatio="943" xr2:uid="{00000000-000D-0000-FFFF-FFFF00000000}"/>
  </bookViews>
  <sheets>
    <sheet name="Załącznik nr 1 ESA" sheetId="1" r:id="rId1"/>
    <sheet name="Załącznik nr 2 EW" sheetId="19" r:id="rId2"/>
    <sheet name="Załącznik nr 3 ENE" sheetId="20" r:id="rId3"/>
    <sheet name="Załącznik nr 4 EL" sheetId="21" r:id="rId4"/>
    <sheet name="Załącznik nr 5 ES" sheetId="22" r:id="rId5"/>
    <sheet name="Załącznik nr 6 EOŚ" sheetId="23" r:id="rId6"/>
    <sheet name="Załącznik nr 7 EP" sheetId="24" r:id="rId7"/>
    <sheet name="Załącznik nr 8 ET" sheetId="25" r:id="rId8"/>
    <sheet name="Załącznik nr 9 MEC" sheetId="26" r:id="rId9"/>
    <sheet name="Załącznik nr 10 PEC" sheetId="27" r:id="rId10"/>
    <sheet name="Załącznik nr 11 EEP" sheetId="28" r:id="rId11"/>
    <sheet name="Załącznik nr 12 EI" sheetId="29" r:id="rId12"/>
    <sheet name="Załącznik nr 13 ECi" sheetId="30" r:id="rId13"/>
    <sheet name="Załącznik nr 14 EB" sheetId="31" r:id="rId14"/>
    <sheet name="Załącznik nr 15 EC" sheetId="32" r:id="rId15"/>
    <sheet name="Załącznik nr 16 ELKOGAZ" sheetId="33" r:id="rId16"/>
    <sheet name="Załącznik nr 17 EPGT" sheetId="34" r:id="rId17"/>
    <sheet name="Arkusz2" sheetId="2" state="hidden" r:id="rId18"/>
    <sheet name="Arkusz3" sheetId="3" state="hidden" r:id="rId1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30" l="1"/>
  <c r="C23" i="19" l="1"/>
  <c r="C20" i="19" s="1"/>
  <c r="C23" i="20"/>
  <c r="C20" i="20" s="1"/>
  <c r="C23" i="21"/>
  <c r="C20" i="21" s="1"/>
  <c r="C23" i="22"/>
  <c r="C20" i="22" s="1"/>
  <c r="C23" i="23"/>
  <c r="C23" i="24"/>
  <c r="C20" i="24" s="1"/>
  <c r="C23" i="25"/>
  <c r="C20" i="25" s="1"/>
  <c r="C23" i="26"/>
  <c r="C20" i="26" s="1"/>
  <c r="C23" i="27"/>
  <c r="C20" i="27" s="1"/>
  <c r="C23" i="28"/>
  <c r="C20" i="28" s="1"/>
  <c r="C23" i="29"/>
  <c r="C20" i="29" s="1"/>
  <c r="C23" i="30"/>
  <c r="C20" i="30" s="1"/>
  <c r="C23" i="31"/>
  <c r="C20" i="31" s="1"/>
  <c r="C23" i="32"/>
  <c r="C20" i="32" s="1"/>
  <c r="C23" i="33"/>
  <c r="C20" i="33" s="1"/>
  <c r="C23" i="34"/>
  <c r="C20" i="34" s="1"/>
  <c r="G37" i="29"/>
  <c r="G37" i="24"/>
  <c r="C20" i="23"/>
  <c r="G37" i="22"/>
  <c r="G37" i="19"/>
  <c r="G37" i="20"/>
  <c r="G37" i="21"/>
  <c r="G37" i="23"/>
  <c r="G37" i="25"/>
  <c r="G37" i="26"/>
  <c r="G37" i="27"/>
  <c r="G37" i="28"/>
  <c r="G38" i="30"/>
  <c r="G37" i="31"/>
  <c r="G37" i="32"/>
  <c r="G37" i="33"/>
  <c r="G37" i="34"/>
  <c r="H38" i="34"/>
  <c r="F33" i="34"/>
  <c r="G33" i="34"/>
  <c r="H33" i="34" s="1"/>
  <c r="F34" i="34"/>
  <c r="G34" i="34"/>
  <c r="H34" i="34"/>
  <c r="F35" i="34"/>
  <c r="G35" i="34"/>
  <c r="H35" i="34"/>
  <c r="H32" i="34"/>
  <c r="G32" i="34"/>
  <c r="F32" i="34"/>
  <c r="H38" i="33"/>
  <c r="F35" i="33"/>
  <c r="G35" i="33" s="1"/>
  <c r="H35" i="33" s="1"/>
  <c r="H34" i="33"/>
  <c r="G34" i="33"/>
  <c r="F34" i="33"/>
  <c r="H32" i="33"/>
  <c r="G32" i="33"/>
  <c r="F32" i="33"/>
  <c r="F36" i="33"/>
  <c r="F33" i="33"/>
  <c r="H38" i="32"/>
  <c r="F33" i="32"/>
  <c r="G33" i="32"/>
  <c r="H33" i="32" s="1"/>
  <c r="F34" i="32"/>
  <c r="G34" i="32"/>
  <c r="H34" i="32"/>
  <c r="F35" i="32"/>
  <c r="G35" i="32" s="1"/>
  <c r="H35" i="32" s="1"/>
  <c r="H32" i="32"/>
  <c r="G32" i="32"/>
  <c r="F32" i="32"/>
  <c r="H38" i="31"/>
  <c r="F33" i="31"/>
  <c r="G33" i="31"/>
  <c r="H33" i="31" s="1"/>
  <c r="F34" i="31"/>
  <c r="G34" i="31"/>
  <c r="H34" i="31"/>
  <c r="F35" i="31"/>
  <c r="G35" i="31"/>
  <c r="H35" i="31"/>
  <c r="H32" i="31"/>
  <c r="G32" i="31"/>
  <c r="F32" i="31"/>
  <c r="F35" i="30"/>
  <c r="G35" i="30"/>
  <c r="H35" i="30" s="1"/>
  <c r="F36" i="30"/>
  <c r="G36" i="30"/>
  <c r="H36" i="30" s="1"/>
  <c r="H34" i="30"/>
  <c r="G34" i="30"/>
  <c r="F34" i="30"/>
  <c r="H32" i="30"/>
  <c r="G32" i="30"/>
  <c r="F32" i="30"/>
  <c r="H38" i="29"/>
  <c r="H32" i="29"/>
  <c r="G34" i="29"/>
  <c r="H34" i="29" s="1"/>
  <c r="G32" i="29"/>
  <c r="F36" i="29"/>
  <c r="F35" i="29"/>
  <c r="F34" i="29"/>
  <c r="F33" i="29"/>
  <c r="G33" i="29" s="1"/>
  <c r="H33" i="29" s="1"/>
  <c r="F32" i="29"/>
  <c r="H38" i="28"/>
  <c r="F33" i="28"/>
  <c r="G33" i="28" s="1"/>
  <c r="H33" i="28" s="1"/>
  <c r="F34" i="28"/>
  <c r="G34" i="28"/>
  <c r="H34" i="28" s="1"/>
  <c r="F35" i="28"/>
  <c r="G35" i="28"/>
  <c r="H35" i="28"/>
  <c r="H32" i="28"/>
  <c r="G32" i="28"/>
  <c r="F32" i="28"/>
  <c r="H38" i="27"/>
  <c r="F35" i="27"/>
  <c r="F33" i="27"/>
  <c r="G33" i="27" s="1"/>
  <c r="H33" i="27" s="1"/>
  <c r="F34" i="27"/>
  <c r="G34" i="27" s="1"/>
  <c r="H34" i="27" s="1"/>
  <c r="H32" i="27"/>
  <c r="G32" i="27"/>
  <c r="F32" i="27"/>
  <c r="F34" i="26"/>
  <c r="G34" i="26" s="1"/>
  <c r="H34" i="26" s="1"/>
  <c r="F32" i="26"/>
  <c r="G32" i="26" s="1"/>
  <c r="H32" i="26" s="1"/>
  <c r="F33" i="26"/>
  <c r="G33" i="26" s="1"/>
  <c r="H33" i="26" s="1"/>
  <c r="F35" i="26"/>
  <c r="G35" i="26" s="1"/>
  <c r="H38" i="25"/>
  <c r="H33" i="25"/>
  <c r="H34" i="25"/>
  <c r="H35" i="25"/>
  <c r="H32" i="25"/>
  <c r="G33" i="25"/>
  <c r="G34" i="25"/>
  <c r="G35" i="25"/>
  <c r="G32" i="25"/>
  <c r="F33" i="25"/>
  <c r="F34" i="25"/>
  <c r="F35" i="25"/>
  <c r="F32" i="25"/>
  <c r="H38" i="24"/>
  <c r="H33" i="24"/>
  <c r="H34" i="24"/>
  <c r="H35" i="24"/>
  <c r="H36" i="24"/>
  <c r="H32" i="24"/>
  <c r="G33" i="24"/>
  <c r="G34" i="24"/>
  <c r="G35" i="24"/>
  <c r="G36" i="24"/>
  <c r="G32" i="24"/>
  <c r="F33" i="24"/>
  <c r="F34" i="24"/>
  <c r="F35" i="24"/>
  <c r="F36" i="24"/>
  <c r="F32" i="24"/>
  <c r="H38" i="23"/>
  <c r="H33" i="23"/>
  <c r="H34" i="23"/>
  <c r="H35" i="23"/>
  <c r="H32" i="23"/>
  <c r="G33" i="23"/>
  <c r="G34" i="23"/>
  <c r="G35" i="23"/>
  <c r="G32" i="23"/>
  <c r="F33" i="23"/>
  <c r="F34" i="23"/>
  <c r="F35" i="23"/>
  <c r="F32" i="23"/>
  <c r="H38" i="21"/>
  <c r="H38" i="22"/>
  <c r="H33" i="22"/>
  <c r="H34" i="22"/>
  <c r="H35" i="22"/>
  <c r="H32" i="22"/>
  <c r="G33" i="22"/>
  <c r="G34" i="22"/>
  <c r="G35" i="22"/>
  <c r="G32" i="22"/>
  <c r="F33" i="22"/>
  <c r="F34" i="22"/>
  <c r="F35" i="22"/>
  <c r="F32" i="22"/>
  <c r="H33" i="21"/>
  <c r="H34" i="21"/>
  <c r="H35" i="21"/>
  <c r="H32" i="21"/>
  <c r="G33" i="21"/>
  <c r="G34" i="21"/>
  <c r="G35" i="21"/>
  <c r="G32" i="21"/>
  <c r="F33" i="21"/>
  <c r="F34" i="21"/>
  <c r="F35" i="21"/>
  <c r="F32" i="21"/>
  <c r="H38" i="20"/>
  <c r="H33" i="20"/>
  <c r="H34" i="20"/>
  <c r="H35" i="20"/>
  <c r="H32" i="20"/>
  <c r="G33" i="20"/>
  <c r="G34" i="20"/>
  <c r="G35" i="20"/>
  <c r="G32" i="20"/>
  <c r="F33" i="20"/>
  <c r="F34" i="20"/>
  <c r="F35" i="20"/>
  <c r="F32" i="20"/>
  <c r="H38" i="19"/>
  <c r="H33" i="19"/>
  <c r="H34" i="19"/>
  <c r="H35" i="19"/>
  <c r="H32" i="19"/>
  <c r="G35" i="19"/>
  <c r="G33" i="19"/>
  <c r="G34" i="19"/>
  <c r="G32" i="19"/>
  <c r="F33" i="19"/>
  <c r="F34" i="19"/>
  <c r="F35" i="19"/>
  <c r="F32" i="19"/>
  <c r="F33" i="1"/>
  <c r="G33" i="1" s="1"/>
  <c r="H33" i="1" s="1"/>
  <c r="F34" i="1"/>
  <c r="G34" i="1" s="1"/>
  <c r="H34" i="1" s="1"/>
  <c r="F35" i="1"/>
  <c r="G35" i="1" s="1"/>
  <c r="H35" i="1" s="1"/>
  <c r="H35" i="26" l="1"/>
  <c r="F36" i="1"/>
  <c r="F32" i="1"/>
  <c r="G32" i="1" s="1"/>
  <c r="F36" i="34"/>
  <c r="G36" i="34" s="1"/>
  <c r="H36" i="34" s="1"/>
  <c r="H32" i="1" l="1"/>
  <c r="G33" i="33"/>
  <c r="H33" i="33" s="1"/>
  <c r="G36" i="33"/>
  <c r="H36" i="33" s="1"/>
  <c r="F36" i="32"/>
  <c r="G36" i="32" s="1"/>
  <c r="H36" i="32" s="1"/>
  <c r="F33" i="30"/>
  <c r="G33" i="30" s="1"/>
  <c r="H33" i="30" s="1"/>
  <c r="F36" i="31"/>
  <c r="G36" i="31" s="1"/>
  <c r="H36" i="31" s="1"/>
  <c r="G35" i="29"/>
  <c r="H35" i="29" s="1"/>
  <c r="F37" i="30"/>
  <c r="G37" i="30" s="1"/>
  <c r="H37" i="30" s="1"/>
  <c r="G36" i="29" l="1"/>
  <c r="H36" i="29" s="1"/>
  <c r="F36" i="27"/>
  <c r="G36" i="27" s="1"/>
  <c r="H36" i="27" s="1"/>
  <c r="G35" i="27"/>
  <c r="H35" i="27" s="1"/>
  <c r="F36" i="28"/>
  <c r="G36" i="28" s="1"/>
  <c r="H36" i="28" s="1"/>
  <c r="F36" i="26"/>
  <c r="G36" i="26" s="1"/>
  <c r="H36" i="26" s="1"/>
  <c r="H38" i="26" s="1"/>
  <c r="F36" i="25"/>
  <c r="G36" i="25" s="1"/>
  <c r="H36" i="25" s="1"/>
  <c r="F36" i="23"/>
  <c r="G36" i="23" s="1"/>
  <c r="H36" i="23" s="1"/>
  <c r="F36" i="22"/>
  <c r="G36" i="22" s="1"/>
  <c r="H36" i="22" s="1"/>
  <c r="F36" i="21"/>
  <c r="G36" i="21" s="1"/>
  <c r="H36" i="21" s="1"/>
  <c r="F36" i="20"/>
  <c r="G36" i="20" s="1"/>
  <c r="H36" i="20" s="1"/>
  <c r="F36" i="19"/>
  <c r="G36" i="19" s="1"/>
  <c r="H36" i="19" s="1"/>
  <c r="G36" i="1" l="1"/>
  <c r="H36" i="1" l="1"/>
  <c r="H38" i="1" s="1"/>
  <c r="G37" i="1"/>
  <c r="C23" i="1" s="1"/>
  <c r="C20" i="1" s="1"/>
  <c r="A1" i="2" l="1"/>
  <c r="A1" i="3"/>
  <c r="A11" i="3" s="1"/>
  <c r="J11" i="3" s="1"/>
  <c r="A13" i="2" l="1"/>
  <c r="A11" i="2"/>
  <c r="J11" i="2" s="1"/>
  <c r="A3" i="2"/>
  <c r="C3" i="2" s="1"/>
  <c r="A13" i="3"/>
  <c r="A3" i="3"/>
  <c r="D3" i="3" s="1"/>
  <c r="D3" i="2" l="1"/>
  <c r="E3" i="2"/>
  <c r="J3" i="2" s="1"/>
  <c r="F3" i="2"/>
  <c r="A4" i="2"/>
  <c r="F4" i="2" s="1"/>
  <c r="A4" i="3"/>
  <c r="E4" i="3" s="1"/>
  <c r="F3" i="3"/>
  <c r="E3" i="3"/>
  <c r="C3" i="3"/>
  <c r="H4" i="2" l="1"/>
  <c r="G4" i="2"/>
  <c r="C4" i="2"/>
  <c r="D4" i="2"/>
  <c r="A5" i="2"/>
  <c r="C5" i="2" s="1"/>
  <c r="E4" i="2"/>
  <c r="A5" i="3"/>
  <c r="C5" i="3" s="1"/>
  <c r="C4" i="3"/>
  <c r="G4" i="3"/>
  <c r="D4" i="3"/>
  <c r="F4" i="3"/>
  <c r="H4" i="3"/>
  <c r="J3" i="3"/>
  <c r="J4" i="3" l="1"/>
  <c r="A6" i="2"/>
  <c r="C6" i="2" s="1"/>
  <c r="D5" i="2"/>
  <c r="F5" i="2"/>
  <c r="E5" i="2"/>
  <c r="J4" i="2"/>
  <c r="F5" i="3"/>
  <c r="E5" i="3"/>
  <c r="D5" i="3"/>
  <c r="A6" i="3"/>
  <c r="F6" i="3" s="1"/>
  <c r="J5" i="2" l="1"/>
  <c r="A7" i="2"/>
  <c r="E6" i="2" s="1"/>
  <c r="F6" i="2"/>
  <c r="D6" i="2"/>
  <c r="J5" i="3"/>
  <c r="A7" i="3"/>
  <c r="E6" i="3" s="1"/>
  <c r="D6" i="3"/>
  <c r="C6" i="3"/>
  <c r="J6" i="2" l="1"/>
  <c r="C7" i="2"/>
  <c r="A8" i="2"/>
  <c r="D8" i="2" s="1"/>
  <c r="G7" i="2"/>
  <c r="D7" i="2"/>
  <c r="F7" i="2"/>
  <c r="E7" i="2"/>
  <c r="H7" i="2"/>
  <c r="A8" i="3"/>
  <c r="F8" i="3" s="1"/>
  <c r="F7" i="3"/>
  <c r="C7" i="3"/>
  <c r="H7" i="3"/>
  <c r="D7" i="3"/>
  <c r="G7" i="3"/>
  <c r="J6" i="3"/>
  <c r="E7" i="3"/>
  <c r="J7" i="2" l="1"/>
  <c r="F8" i="2"/>
  <c r="A9" i="2"/>
  <c r="D9" i="2" s="1"/>
  <c r="C8" i="2"/>
  <c r="E8" i="2"/>
  <c r="J7" i="3"/>
  <c r="E8" i="3"/>
  <c r="D8" i="3"/>
  <c r="A9" i="3"/>
  <c r="D9" i="3" s="1"/>
  <c r="C8" i="3"/>
  <c r="F9" i="2" l="1"/>
  <c r="A10" i="2"/>
  <c r="E9" i="2" s="1"/>
  <c r="C9" i="2"/>
  <c r="J8" i="2"/>
  <c r="J8" i="3"/>
  <c r="F9" i="3"/>
  <c r="C9" i="3"/>
  <c r="A10" i="3"/>
  <c r="E9" i="3" s="1"/>
  <c r="C10" i="2" l="1"/>
  <c r="E10" i="2"/>
  <c r="H10" i="2"/>
  <c r="G10" i="2"/>
  <c r="D10" i="2"/>
  <c r="F10" i="2"/>
  <c r="J9" i="2"/>
  <c r="J9" i="3"/>
  <c r="H10" i="3"/>
  <c r="F10" i="3"/>
  <c r="E10" i="3"/>
  <c r="G10" i="3"/>
  <c r="D10" i="3"/>
  <c r="C10" i="3"/>
  <c r="J10" i="2" l="1"/>
  <c r="E13" i="2" s="1"/>
  <c r="C21" i="34" s="1"/>
  <c r="J10" i="3"/>
  <c r="E13" i="3" s="1"/>
  <c r="C24" i="34" s="1"/>
  <c r="C24" i="19" l="1"/>
  <c r="C24" i="31"/>
  <c r="C24" i="30"/>
  <c r="C24" i="32"/>
  <c r="C24" i="33"/>
  <c r="C24" i="20"/>
  <c r="C24" i="21"/>
  <c r="C24" i="29"/>
  <c r="C24" i="27"/>
  <c r="C24" i="26"/>
  <c r="C24" i="25"/>
  <c r="C24" i="23"/>
  <c r="C24" i="24"/>
  <c r="C24" i="22"/>
  <c r="C24" i="28"/>
  <c r="C21" i="19"/>
  <c r="C21" i="31"/>
  <c r="C21" i="32"/>
  <c r="C21" i="30"/>
  <c r="C21" i="33"/>
  <c r="C21" i="28"/>
  <c r="C21" i="21"/>
  <c r="C21" i="20"/>
  <c r="C21" i="22"/>
  <c r="C21" i="29"/>
  <c r="C21" i="27"/>
  <c r="C21" i="23"/>
  <c r="C21" i="24"/>
  <c r="C21" i="26"/>
  <c r="C21" i="25"/>
  <c r="C21" i="1"/>
  <c r="C24" i="1"/>
</calcChain>
</file>

<file path=xl/sharedStrings.xml><?xml version="1.0" encoding="utf-8"?>
<sst xmlns="http://schemas.openxmlformats.org/spreadsheetml/2006/main" count="650" uniqueCount="80">
  <si>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</si>
  <si>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</si>
  <si>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</si>
  <si>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</si>
  <si>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</si>
  <si>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</si>
  <si>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</si>
  <si>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</si>
  <si>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</si>
  <si>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W TYM CENY JEDNOSTKOWE:</t>
  </si>
  <si>
    <t>Lp.</t>
  </si>
  <si>
    <t>Rodzaj paliwa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</si>
  <si>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</si>
  <si>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</si>
  <si>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</si>
  <si>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r>
      <t xml:space="preserve">PB98 </t>
    </r>
    <r>
      <rPr>
        <sz val="8"/>
        <color theme="1"/>
        <rFont val="Tahoma"/>
        <family val="2"/>
        <charset val="238"/>
      </rPr>
      <t>lub inny wzbogacony</t>
    </r>
  </si>
  <si>
    <t>ON</t>
  </si>
  <si>
    <r>
      <t>ON</t>
    </r>
    <r>
      <rPr>
        <sz val="8"/>
        <color theme="1"/>
        <rFont val="Tahoma"/>
        <family val="2"/>
        <charset val="238"/>
      </rPr>
      <t xml:space="preserve"> wzbogacony </t>
    </r>
  </si>
  <si>
    <t xml:space="preserve">CENA BRUTTO: </t>
  </si>
  <si>
    <t xml:space="preserve">CENA BRUTTO SŁOWNIE: 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</si>
  <si>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</si>
  <si>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jeżeli "naście"</t>
  </si>
  <si>
    <t>0-5</t>
  </si>
  <si>
    <t>6-9</t>
  </si>
  <si>
    <t>dodatek</t>
  </si>
  <si>
    <t>sumuj te ciągi</t>
  </si>
  <si>
    <t>Słownie:</t>
  </si>
  <si>
    <t>Średnia cena cennikowa brutto Wykonawcy jednego litra danego rodzaju paliwa w PLN z dnia opublikowania ogłoszenia</t>
  </si>
  <si>
    <t>Bezgotówkowe tankowanie paliw dla pojazdów oraz maszyn roboczych dla Grupy Kapitałowej ENEA na okres 12 miesięcy</t>
  </si>
  <si>
    <r>
      <t xml:space="preserve">Łączna cena netto w PLN (po rabacie) </t>
    </r>
    <r>
      <rPr>
        <i/>
        <sz val="8"/>
        <color theme="1"/>
        <rFont val="Tahoma"/>
        <family val="2"/>
        <charset val="238"/>
      </rPr>
      <t>(wartośc kolumny 7 pomniejszona o 23% vat)</t>
    </r>
  </si>
  <si>
    <t>PODATEK VAT (STAWKA):</t>
  </si>
  <si>
    <t>LPG</t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</si>
  <si>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1:</t>
    </r>
  </si>
  <si>
    <t>RAZEM (suma wierszy 1, 2, 3, 4, 5 z kolumny 7)</t>
  </si>
  <si>
    <t>RAZEM (suma wierszy 1, 2, 3, 4, 5 z kolumny 8)</t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</si>
  <si>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2:</t>
    </r>
  </si>
  <si>
    <t>Szacowana ilość w litrach*</t>
  </si>
  <si>
    <t>Rabat w zł**</t>
  </si>
  <si>
    <t>(podać wysokość rabatu wskazanego w Załączniku nr 17)***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</si>
  <si>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11.5. lit. d) WZ: Wysokość Rabatu nie może być niższa niż 0,01 zł.</t>
    </r>
  </si>
  <si>
    <r>
      <t xml:space="preserve">ZAŁĄCZNIK NR 1 -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S.A.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</si>
  <si>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3: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</si>
  <si>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4: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</si>
  <si>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5: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</si>
  <si>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6: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</si>
  <si>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7: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</si>
  <si>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8: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</si>
  <si>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9: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</si>
  <si>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10: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</si>
  <si>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11: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</si>
  <si>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12: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</si>
  <si>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13: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</si>
  <si>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14: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</si>
  <si>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15: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</si>
  <si>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16: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</si>
  <si>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17:</t>
    </r>
  </si>
  <si>
    <t>*Zamawiający w celu dokonania oceny ofert dla danej części Zamówienia – przyjmie szacowane ilości poszczególnych paliw wyszczególnionych w Formularzu oferty stanowiącym Załączniki od 1 do 17 do Warunków Zamówienia.
Powyższa kalkulacja ma zastosowanie jedynie do dokonania oceny ofert dla danej części i nie będzie stanowiła maksymalnej wartości Umowy z tytułu zawarcia Umowy dla części. Rozliczenie pomiedzy Zamawiajacym a Wykoanwcą odbywać się będzie na podstawie faktycznego zużycia paliw, zgonie z Umową Ramową, stanowiącą załącznik do Warunków Zamówienia.</t>
  </si>
  <si>
    <t>***Zgodnie z pkt. 4.6 WZ: Zamawiający wymaga, aby przedstawione w ofercie przez Wykonawcę rabaty były jednakowe dla kżdej częsci Zamówienia, na które została złożona oferta. 
Zamawiający wymaga, aby w Formularzu oferty Wykonawca dla każdego z pięciu rodzajów paliw (PB95, PB98 lub inny wzbogacony, ON, ON wzbogacony, LPG) zaoferował ten sam Rabat w % (procentach).</t>
  </si>
  <si>
    <r>
      <t xml:space="preserve">ZAŁĄCZNIK NR 17 -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17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 xml:space="preserve">ENEA POWER&amp;GAS Trading Sp. z o.o. </t>
    </r>
  </si>
  <si>
    <r>
      <t xml:space="preserve">ZAŁĄCZNIK NR 16 -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16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ELKOGAZ sp. z o.o.</t>
    </r>
  </si>
  <si>
    <r>
      <t xml:space="preserve">ZAŁĄCZNIK NR 15 -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15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Centrum sp. z o.o.</t>
    </r>
  </si>
  <si>
    <r>
      <t xml:space="preserve">ZAŁĄCZNIK NR 14 -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14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Bioenergia sp. z o.o.</t>
    </r>
  </si>
  <si>
    <r>
      <t xml:space="preserve">ZAŁĄCZNIK NR 13 -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13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Ciepło sp. z o.o.</t>
    </r>
  </si>
  <si>
    <r>
      <t xml:space="preserve">ZAŁĄCZNIK NR 12 -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12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Innowacje sp. z o.o.</t>
    </r>
  </si>
  <si>
    <r>
      <t xml:space="preserve">ZAŁĄCZNIK NR 11 -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11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Elektrownia Połaniec s.a.</t>
    </r>
  </si>
  <si>
    <r>
      <t xml:space="preserve">ZAŁĄCZNIK NR 10 -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10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Przedsiębiorstwo Energetyki Cieplnej sp. z o.o.</t>
    </r>
  </si>
  <si>
    <r>
      <t xml:space="preserve">ZAŁĄCZNIK NR 9 -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9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Miejska Energetyka Cieplna Piła sp. z o.o.</t>
    </r>
  </si>
  <si>
    <r>
      <t xml:space="preserve">ZAŁĄCZNIK NR 8 -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8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Trading sp. z o.o.</t>
    </r>
  </si>
  <si>
    <r>
      <t xml:space="preserve">ZAŁĄCZNIK NR 7 -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7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Pomiary sp. z o.o.</t>
    </r>
  </si>
  <si>
    <r>
      <t xml:space="preserve">ZAŁĄCZNIK NR 6 -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6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Oświetlenie sp. z o.o.</t>
    </r>
  </si>
  <si>
    <r>
      <t xml:space="preserve">ZAŁĄCZNIK NR 5 -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5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Serwis sp. z o.o.</t>
    </r>
  </si>
  <si>
    <r>
      <t xml:space="preserve">ZAŁĄCZNIK NR 4 -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4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Logistyka sp. z o.o.</t>
    </r>
  </si>
  <si>
    <r>
      <t xml:space="preserve">ZAŁĄCZNIK NR 3 -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3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Nowa Energia sp. z o.o.</t>
    </r>
  </si>
  <si>
    <r>
      <t xml:space="preserve">ZAŁĄCZNIK NR 2 -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2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Wytwarzanie sp. z o.o.</t>
    </r>
  </si>
  <si>
    <t>oznaczenie sprawy:  1400/DW00/ZD/KZ/2024/0000008084</t>
  </si>
  <si>
    <t>ON Centrala ECI</t>
  </si>
  <si>
    <r>
      <t>ON</t>
    </r>
    <r>
      <rPr>
        <sz val="8"/>
        <color theme="1"/>
        <rFont val="Tahoma"/>
        <family val="2"/>
        <charset val="238"/>
      </rPr>
      <t xml:space="preserve"> wzbogacony </t>
    </r>
    <r>
      <rPr>
        <b/>
        <sz val="8"/>
        <color theme="1"/>
        <rFont val="Tahoma"/>
        <family val="2"/>
        <charset val="238"/>
      </rPr>
      <t>Centrala ECI</t>
    </r>
  </si>
  <si>
    <t>PB95 Centrala ECI</t>
  </si>
  <si>
    <t>PB95 Oddział ECI</t>
  </si>
  <si>
    <r>
      <t xml:space="preserve">PB98 </t>
    </r>
    <r>
      <rPr>
        <sz val="8"/>
        <color theme="1"/>
        <rFont val="Tahoma"/>
        <family val="2"/>
        <charset val="238"/>
      </rPr>
      <t>lub inny wzbogacony</t>
    </r>
    <r>
      <rPr>
        <b/>
        <sz val="8"/>
        <color theme="1"/>
        <rFont val="Tahoma"/>
        <family val="2"/>
        <charset val="238"/>
      </rPr>
      <t xml:space="preserve"> Centrala ECI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</si>
</sst>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u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5" fillId="0" borderId="0"/>
  </cellStyleXfs>
  <cellXfs count="56">
    <xf numFmtId="0" fontId="0" fillId="0" borderId="0" xfId="0"/>
    <xf numFmtId="0" fontId="3" fillId="0" borderId="0" xfId="0" applyFont="1"/>
    <xf numFmtId="0" fontId="0" fillId="0" borderId="0" xfId="0" applyBorder="1" applyAlignment="1">
      <alignment wrapText="1"/>
    </xf>
    <xf numFmtId="44" fontId="3" fillId="0" borderId="0" xfId="1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44" fontId="0" fillId="0" borderId="1" xfId="0" applyNumberFormat="1" applyFill="1" applyBorder="1" applyAlignment="1">
      <alignment horizontal="center"/>
    </xf>
    <xf numFmtId="44" fontId="3" fillId="0" borderId="1" xfId="0" applyNumberFormat="1" applyFont="1" applyFill="1" applyBorder="1" applyAlignment="1">
      <alignment horizontal="center"/>
    </xf>
    <xf numFmtId="4" fontId="15" fillId="0" borderId="0" xfId="2" applyNumberFormat="1"/>
    <xf numFmtId="0" fontId="15" fillId="0" borderId="0" xfId="2"/>
    <xf numFmtId="0" fontId="15" fillId="0" borderId="9" xfId="2" applyBorder="1"/>
    <xf numFmtId="0" fontId="16" fillId="0" borderId="0" xfId="2" quotePrefix="1" applyFont="1" applyAlignment="1">
      <alignment horizontal="center"/>
    </xf>
    <xf numFmtId="16" fontId="16" fillId="0" borderId="0" xfId="2" quotePrefix="1" applyNumberFormat="1" applyFont="1" applyAlignment="1">
      <alignment horizontal="center"/>
    </xf>
    <xf numFmtId="0" fontId="16" fillId="0" borderId="0" xfId="2" applyFont="1" applyAlignment="1">
      <alignment horizontal="center"/>
    </xf>
    <xf numFmtId="0" fontId="16" fillId="0" borderId="0" xfId="2" applyFont="1"/>
    <xf numFmtId="0" fontId="15" fillId="0" borderId="0" xfId="2" applyAlignment="1">
      <alignment horizontal="center"/>
    </xf>
    <xf numFmtId="0" fontId="15" fillId="3" borderId="0" xfId="2" applyFill="1"/>
    <xf numFmtId="0" fontId="15" fillId="0" borderId="0" xfId="2" applyAlignment="1">
      <alignment horizontal="right"/>
    </xf>
    <xf numFmtId="44" fontId="1" fillId="0" borderId="1" xfId="0" applyNumberFormat="1" applyFont="1" applyFill="1" applyBorder="1" applyAlignment="1">
      <alignment horizontal="center"/>
    </xf>
    <xf numFmtId="44" fontId="0" fillId="2" borderId="1" xfId="0" applyNumberFormat="1" applyFill="1" applyBorder="1" applyAlignment="1" applyProtection="1">
      <alignment horizontal="center"/>
      <protection locked="0"/>
    </xf>
    <xf numFmtId="43" fontId="6" fillId="0" borderId="1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2" xfId="0" applyBorder="1"/>
    <xf numFmtId="0" fontId="6" fillId="0" borderId="1" xfId="0" applyFont="1" applyBorder="1" applyAlignment="1">
      <alignment horizontal="center" vertical="center" wrapText="1"/>
    </xf>
    <xf numFmtId="44" fontId="0" fillId="0" borderId="10" xfId="0" applyNumberForma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9" fontId="10" fillId="0" borderId="1" xfId="0" applyNumberFormat="1" applyFont="1" applyFill="1" applyBorder="1" applyAlignment="1">
      <alignment horizontal="center" vertical="center"/>
    </xf>
    <xf numFmtId="164" fontId="18" fillId="0" borderId="1" xfId="1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wrapText="1"/>
    </xf>
    <xf numFmtId="0" fontId="0" fillId="0" borderId="0" xfId="0" applyBorder="1" applyAlignment="1">
      <alignment horizontal="center" vertic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 wrapText="1"/>
    </xf>
    <xf numFmtId="0" fontId="6" fillId="0" borderId="1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44" fontId="0" fillId="2" borderId="6" xfId="1" applyFont="1" applyFill="1" applyBorder="1" applyAlignment="1" applyProtection="1">
      <alignment horizontal="center" vertical="center"/>
      <protection locked="0"/>
    </xf>
    <xf numFmtId="44" fontId="0" fillId="2" borderId="7" xfId="1" applyFont="1" applyFill="1" applyBorder="1" applyAlignment="1" applyProtection="1">
      <alignment horizontal="center" vertical="center"/>
      <protection locked="0"/>
    </xf>
    <xf numFmtId="44" fontId="0" fillId="2" borderId="8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6" fillId="0" borderId="0" xfId="2" applyFont="1" applyAlignment="1">
      <alignment horizontal="center"/>
    </xf>
  </cellXfs>
  <cellStyles count="3">
    <cellStyle name="Normalny" xfId="0" builtinId="0"/>
    <cellStyle name="Normalny 2" xfId="2" xr:uid="{00000000-0005-0000-0000-000001000000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H46"/>
  <sheetViews>
    <sheetView tabSelected="1" topLeftCell="A25" zoomScaleNormal="100" workbookViewId="0">
      <selection activeCell="A41" sqref="A41:H41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48" t="s">
        <v>74</v>
      </c>
      <c r="B1" s="48"/>
      <c r="C1" s="48"/>
      <c r="D1" s="48"/>
      <c r="E1" s="48"/>
      <c r="F1" s="48"/>
      <c r="G1" s="48"/>
      <c r="H1" s="48"/>
    </row>
    <row r="2" spans="1:8" x14ac:dyDescent="0.25">
      <c r="A2" s="1"/>
    </row>
    <row r="3" spans="1:8" ht="33.75" customHeight="1" x14ac:dyDescent="0.25">
      <c r="A3" s="53" t="s">
        <v>40</v>
      </c>
      <c r="B3" s="54"/>
      <c r="C3" s="54"/>
      <c r="D3" s="54"/>
      <c r="E3" s="54"/>
      <c r="F3" s="54"/>
      <c r="G3" s="54"/>
      <c r="H3" s="54"/>
    </row>
    <row r="5" spans="1:8" ht="48" customHeight="1" x14ac:dyDescent="0.25">
      <c r="A5" s="49"/>
      <c r="B5" s="49"/>
      <c r="C5" s="49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49"/>
      <c r="B10" s="49"/>
      <c r="C10" s="49"/>
      <c r="D10" s="49"/>
      <c r="E10" s="49"/>
      <c r="F10" s="49"/>
      <c r="G10" s="49"/>
      <c r="H10" s="49"/>
    </row>
    <row r="12" spans="1:8" x14ac:dyDescent="0.25">
      <c r="A12" t="s">
        <v>3</v>
      </c>
    </row>
    <row r="13" spans="1:8" ht="30.75" customHeight="1" x14ac:dyDescent="0.25">
      <c r="A13" s="49"/>
      <c r="B13" s="49"/>
      <c r="C13" s="49"/>
      <c r="D13" s="49"/>
      <c r="E13" s="49"/>
      <c r="F13" s="49"/>
      <c r="G13" s="49"/>
      <c r="H13" s="49"/>
    </row>
    <row r="15" spans="1:8" x14ac:dyDescent="0.25">
      <c r="A15" t="s">
        <v>4</v>
      </c>
    </row>
    <row r="16" spans="1:8" ht="42" customHeight="1" x14ac:dyDescent="0.25">
      <c r="A16" s="50" t="s">
        <v>28</v>
      </c>
      <c r="B16" s="50"/>
      <c r="C16" s="50"/>
      <c r="D16" s="50"/>
      <c r="E16" s="50"/>
      <c r="F16" s="50"/>
      <c r="G16" s="50"/>
      <c r="H16" s="50"/>
    </row>
    <row r="18" spans="1:8" x14ac:dyDescent="0.25">
      <c r="A18" t="s">
        <v>5</v>
      </c>
    </row>
    <row r="20" spans="1:8" ht="29.25" customHeight="1" x14ac:dyDescent="0.25">
      <c r="A20" s="31" t="s">
        <v>32</v>
      </c>
      <c r="B20" s="31"/>
      <c r="C20" s="51">
        <f>ROUND(SUM(C23)/(1+C22),2)</f>
        <v>0</v>
      </c>
      <c r="D20" s="51"/>
      <c r="E20" s="51"/>
      <c r="F20" s="51"/>
      <c r="G20" s="51"/>
      <c r="H20" s="51"/>
    </row>
    <row r="21" spans="1:8" ht="30" customHeight="1" x14ac:dyDescent="0.25">
      <c r="A21" s="31" t="s">
        <v>6</v>
      </c>
      <c r="B21" s="31"/>
      <c r="C21" s="52" t="str">
        <f>Arkusz2!E13</f>
        <v>zł 00/100</v>
      </c>
      <c r="D21" s="52"/>
      <c r="E21" s="52"/>
      <c r="F21" s="52"/>
      <c r="G21" s="52"/>
      <c r="H21" s="52"/>
    </row>
    <row r="22" spans="1:8" ht="30" customHeight="1" x14ac:dyDescent="0.25">
      <c r="A22" s="31" t="s">
        <v>30</v>
      </c>
      <c r="B22" s="31"/>
      <c r="C22" s="32">
        <v>0.23</v>
      </c>
      <c r="D22" s="32"/>
      <c r="E22" s="32"/>
      <c r="F22" s="32"/>
      <c r="G22" s="32"/>
      <c r="H22" s="32"/>
    </row>
    <row r="23" spans="1:8" ht="30" customHeight="1" x14ac:dyDescent="0.25">
      <c r="A23" s="31" t="s">
        <v>18</v>
      </c>
      <c r="B23" s="31"/>
      <c r="C23" s="33">
        <f>ROUND(SUM(G37),2)</f>
        <v>0</v>
      </c>
      <c r="D23" s="33"/>
      <c r="E23" s="33"/>
      <c r="F23" s="33"/>
      <c r="G23" s="33"/>
      <c r="H23" s="33"/>
    </row>
    <row r="24" spans="1:8" ht="30" customHeight="1" x14ac:dyDescent="0.25">
      <c r="A24" s="31" t="s">
        <v>19</v>
      </c>
      <c r="B24" s="31"/>
      <c r="C24" s="34" t="str">
        <f>Arkusz3!E13</f>
        <v>zł 00/100</v>
      </c>
      <c r="D24" s="34"/>
      <c r="E24" s="34"/>
      <c r="F24" s="34"/>
      <c r="G24" s="34"/>
      <c r="H24" s="34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30" t="s">
        <v>10</v>
      </c>
      <c r="B29" s="30" t="s">
        <v>11</v>
      </c>
      <c r="C29" s="30" t="s">
        <v>36</v>
      </c>
      <c r="D29" s="30" t="s">
        <v>27</v>
      </c>
      <c r="E29" s="5" t="s">
        <v>37</v>
      </c>
      <c r="F29" s="30" t="s">
        <v>12</v>
      </c>
      <c r="G29" s="30" t="s">
        <v>13</v>
      </c>
      <c r="H29" s="30" t="s">
        <v>29</v>
      </c>
    </row>
    <row r="30" spans="1:8" ht="93" customHeight="1" x14ac:dyDescent="0.25">
      <c r="A30" s="30"/>
      <c r="B30" s="30"/>
      <c r="C30" s="30"/>
      <c r="D30" s="30"/>
      <c r="E30" s="6" t="s">
        <v>38</v>
      </c>
      <c r="F30" s="30"/>
      <c r="G30" s="30"/>
      <c r="H30" s="30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68254.61</v>
      </c>
      <c r="D32" s="23"/>
      <c r="E32" s="45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1313.14</v>
      </c>
      <c r="D33" s="23"/>
      <c r="E33" s="46"/>
      <c r="F33" s="10">
        <f t="shared" ref="F33:F35" si="0">ROUND($D33-$E$32,2)</f>
        <v>0</v>
      </c>
      <c r="G33" s="11">
        <f t="shared" ref="G33:G35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138637.06</v>
      </c>
      <c r="D34" s="23"/>
      <c r="E34" s="46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3934.31</v>
      </c>
      <c r="D35" s="23"/>
      <c r="E35" s="46"/>
      <c r="F35" s="10">
        <f t="shared" si="0"/>
        <v>0</v>
      </c>
      <c r="G35" s="11">
        <f t="shared" si="1"/>
        <v>0</v>
      </c>
      <c r="H35" s="22">
        <f t="shared" si="2"/>
        <v>0</v>
      </c>
    </row>
    <row r="36" spans="1:8" x14ac:dyDescent="0.25">
      <c r="A36" s="7">
        <v>5</v>
      </c>
      <c r="B36" s="7" t="s">
        <v>31</v>
      </c>
      <c r="C36" s="24"/>
      <c r="D36" s="28"/>
      <c r="E36" s="47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1" t="s">
        <v>33</v>
      </c>
      <c r="B37" s="41"/>
      <c r="C37" s="41"/>
      <c r="D37" s="41"/>
      <c r="E37" s="41"/>
      <c r="F37" s="41"/>
      <c r="G37" s="11">
        <f>SUM(G32:G36)</f>
        <v>0</v>
      </c>
      <c r="H37" s="26"/>
    </row>
    <row r="38" spans="1:8" x14ac:dyDescent="0.25">
      <c r="A38" s="35" t="s">
        <v>34</v>
      </c>
      <c r="B38" s="35"/>
      <c r="C38" s="35"/>
      <c r="D38" s="35"/>
      <c r="E38" s="35"/>
      <c r="F38" s="35"/>
      <c r="G38" s="35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2" t="s">
        <v>20</v>
      </c>
      <c r="B40" s="43"/>
      <c r="C40" s="43"/>
      <c r="D40" s="43"/>
      <c r="E40" s="43"/>
      <c r="F40" s="43"/>
      <c r="G40" s="43"/>
    </row>
    <row r="41" spans="1:8" ht="60" customHeight="1" x14ac:dyDescent="0.25">
      <c r="A41" s="42" t="s">
        <v>56</v>
      </c>
      <c r="B41" s="42"/>
      <c r="C41" s="42"/>
      <c r="D41" s="42"/>
      <c r="E41" s="42"/>
      <c r="F41" s="42"/>
      <c r="G41" s="42"/>
      <c r="H41" s="42"/>
    </row>
    <row r="42" spans="1:8" ht="30.75" customHeight="1" x14ac:dyDescent="0.25">
      <c r="A42" s="44" t="s">
        <v>39</v>
      </c>
      <c r="B42" s="44"/>
      <c r="C42" s="44"/>
      <c r="D42" s="44"/>
      <c r="E42" s="44"/>
      <c r="F42" s="44"/>
      <c r="G42" s="44"/>
    </row>
    <row r="43" spans="1:8" ht="52.5" customHeight="1" x14ac:dyDescent="0.25">
      <c r="A43" s="42" t="s">
        <v>57</v>
      </c>
      <c r="B43" s="42"/>
      <c r="C43" s="42"/>
      <c r="D43" s="42"/>
      <c r="E43" s="42"/>
      <c r="F43" s="42"/>
      <c r="G43" s="42"/>
      <c r="H43" s="42"/>
    </row>
    <row r="44" spans="1:8" x14ac:dyDescent="0.25">
      <c r="B44" s="4"/>
    </row>
    <row r="45" spans="1:8" ht="49.5" customHeight="1" x14ac:dyDescent="0.25">
      <c r="B45" s="37"/>
      <c r="C45" s="39"/>
      <c r="E45" s="37"/>
      <c r="F45" s="38"/>
      <c r="G45" s="39"/>
    </row>
    <row r="46" spans="1:8" ht="30" customHeight="1" x14ac:dyDescent="0.25">
      <c r="B46" s="36" t="s">
        <v>7</v>
      </c>
      <c r="C46" s="36"/>
      <c r="E46" s="40" t="s">
        <v>8</v>
      </c>
      <c r="F46" s="40"/>
      <c r="G46" s="40"/>
    </row>
  </sheetData>
  <sheetProtection algorithmName="SHA-512" hashValue="T6IPyBkiS8Tzy3F90Q/UnnXCVP/R/jtwPi1JaTj68511g0obbu+aIQ+I3GklUbVAJyoOLEnLGLVIlj3zd64Z6w==" saltValue="+07w59QSiWVbkgVgyGtfcg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:H1"/>
    <mergeCell ref="A13:H13"/>
    <mergeCell ref="A16:H16"/>
    <mergeCell ref="C20:H20"/>
    <mergeCell ref="C21:H21"/>
    <mergeCell ref="A3:H3"/>
    <mergeCell ref="A10:H10"/>
    <mergeCell ref="A5:C5"/>
    <mergeCell ref="A38:G38"/>
    <mergeCell ref="B46:C46"/>
    <mergeCell ref="E45:G45"/>
    <mergeCell ref="E46:G46"/>
    <mergeCell ref="F29:F30"/>
    <mergeCell ref="G29:G30"/>
    <mergeCell ref="A37:F37"/>
    <mergeCell ref="A40:G40"/>
    <mergeCell ref="B45:C45"/>
    <mergeCell ref="A42:G42"/>
    <mergeCell ref="A41:H41"/>
    <mergeCell ref="A43:H43"/>
    <mergeCell ref="H29:H30"/>
    <mergeCell ref="E32:E36"/>
    <mergeCell ref="A29:A30"/>
    <mergeCell ref="B29:B30"/>
    <mergeCell ref="C29:C30"/>
    <mergeCell ref="D29:D30"/>
    <mergeCell ref="A20:B20"/>
    <mergeCell ref="A21:B21"/>
    <mergeCell ref="A23:B23"/>
    <mergeCell ref="A24:B24"/>
    <mergeCell ref="A22:B22"/>
    <mergeCell ref="C22:H22"/>
    <mergeCell ref="C23:H23"/>
    <mergeCell ref="C24:H24"/>
  </mergeCells>
  <pageMargins left="0.7" right="0.7" top="0.75" bottom="0.75" header="0.3" footer="0.3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0">
    <pageSetUpPr fitToPage="1"/>
  </sheetPr>
  <dimension ref="A1:H46"/>
  <sheetViews>
    <sheetView topLeftCell="A28" workbookViewId="0">
      <selection activeCell="A41" sqref="A41:H41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48" t="s">
        <v>74</v>
      </c>
      <c r="B1" s="48"/>
      <c r="C1" s="48"/>
      <c r="D1" s="48"/>
      <c r="E1" s="48"/>
      <c r="F1" s="48"/>
      <c r="G1" s="48"/>
      <c r="H1" s="48"/>
    </row>
    <row r="2" spans="1:8" x14ac:dyDescent="0.25">
      <c r="A2" s="1"/>
    </row>
    <row r="3" spans="1:8" ht="33.75" customHeight="1" x14ac:dyDescent="0.25">
      <c r="A3" s="53" t="s">
        <v>65</v>
      </c>
      <c r="B3" s="54"/>
      <c r="C3" s="54"/>
      <c r="D3" s="54"/>
      <c r="E3" s="54"/>
      <c r="F3" s="54"/>
      <c r="G3" s="54"/>
      <c r="H3" s="54"/>
    </row>
    <row r="5" spans="1:8" ht="48" customHeight="1" x14ac:dyDescent="0.25">
      <c r="A5" s="49"/>
      <c r="B5" s="49"/>
      <c r="C5" s="49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49"/>
      <c r="B10" s="49"/>
      <c r="C10" s="49"/>
      <c r="D10" s="49"/>
      <c r="E10" s="49"/>
      <c r="F10" s="49"/>
      <c r="G10" s="49"/>
      <c r="H10" s="49"/>
    </row>
    <row r="12" spans="1:8" x14ac:dyDescent="0.25">
      <c r="A12" t="s">
        <v>3</v>
      </c>
    </row>
    <row r="13" spans="1:8" ht="30.75" customHeight="1" x14ac:dyDescent="0.25">
      <c r="A13" s="49"/>
      <c r="B13" s="49"/>
      <c r="C13" s="49"/>
      <c r="D13" s="49"/>
      <c r="E13" s="49"/>
      <c r="F13" s="49"/>
      <c r="G13" s="49"/>
      <c r="H13" s="49"/>
    </row>
    <row r="15" spans="1:8" x14ac:dyDescent="0.25">
      <c r="A15" t="s">
        <v>4</v>
      </c>
    </row>
    <row r="16" spans="1:8" ht="42" customHeight="1" x14ac:dyDescent="0.25">
      <c r="A16" s="50" t="s">
        <v>28</v>
      </c>
      <c r="B16" s="50"/>
      <c r="C16" s="50"/>
      <c r="D16" s="50"/>
      <c r="E16" s="50"/>
      <c r="F16" s="50"/>
      <c r="G16" s="50"/>
      <c r="H16" s="50"/>
    </row>
    <row r="18" spans="1:8" x14ac:dyDescent="0.25">
      <c r="A18" t="s">
        <v>5</v>
      </c>
    </row>
    <row r="20" spans="1:8" ht="29.25" customHeight="1" x14ac:dyDescent="0.25">
      <c r="A20" s="31" t="s">
        <v>48</v>
      </c>
      <c r="B20" s="31"/>
      <c r="C20" s="51">
        <f>ROUND(SUM(C23)/(1+C22),2)</f>
        <v>0</v>
      </c>
      <c r="D20" s="51"/>
      <c r="E20" s="51"/>
      <c r="F20" s="51"/>
      <c r="G20" s="51"/>
      <c r="H20" s="51"/>
    </row>
    <row r="21" spans="1:8" ht="30" customHeight="1" x14ac:dyDescent="0.25">
      <c r="A21" s="31" t="s">
        <v>6</v>
      </c>
      <c r="B21" s="31"/>
      <c r="C21" s="52" t="str">
        <f>Arkusz2!E13</f>
        <v>zł 00/100</v>
      </c>
      <c r="D21" s="52"/>
      <c r="E21" s="52"/>
      <c r="F21" s="52"/>
      <c r="G21" s="52"/>
      <c r="H21" s="52"/>
    </row>
    <row r="22" spans="1:8" ht="30" customHeight="1" x14ac:dyDescent="0.25">
      <c r="A22" s="31" t="s">
        <v>30</v>
      </c>
      <c r="B22" s="31"/>
      <c r="C22" s="32">
        <v>0.23</v>
      </c>
      <c r="D22" s="32"/>
      <c r="E22" s="32"/>
      <c r="F22" s="32"/>
      <c r="G22" s="32"/>
      <c r="H22" s="32"/>
    </row>
    <row r="23" spans="1:8" ht="30" customHeight="1" x14ac:dyDescent="0.25">
      <c r="A23" s="31" t="s">
        <v>18</v>
      </c>
      <c r="B23" s="31"/>
      <c r="C23" s="33">
        <f>ROUND(SUM(G37),2)</f>
        <v>0</v>
      </c>
      <c r="D23" s="33"/>
      <c r="E23" s="33"/>
      <c r="F23" s="33"/>
      <c r="G23" s="33"/>
      <c r="H23" s="33"/>
    </row>
    <row r="24" spans="1:8" ht="30" customHeight="1" x14ac:dyDescent="0.25">
      <c r="A24" s="31" t="s">
        <v>19</v>
      </c>
      <c r="B24" s="31"/>
      <c r="C24" s="34" t="str">
        <f>Arkusz3!E13</f>
        <v>zł 00/100</v>
      </c>
      <c r="D24" s="34"/>
      <c r="E24" s="34"/>
      <c r="F24" s="34"/>
      <c r="G24" s="34"/>
      <c r="H24" s="34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30" t="s">
        <v>10</v>
      </c>
      <c r="B29" s="30" t="s">
        <v>11</v>
      </c>
      <c r="C29" s="30" t="s">
        <v>36</v>
      </c>
      <c r="D29" s="30" t="s">
        <v>27</v>
      </c>
      <c r="E29" s="25" t="s">
        <v>37</v>
      </c>
      <c r="F29" s="30" t="s">
        <v>12</v>
      </c>
      <c r="G29" s="30" t="s">
        <v>13</v>
      </c>
      <c r="H29" s="30" t="s">
        <v>29</v>
      </c>
    </row>
    <row r="30" spans="1:8" ht="93" customHeight="1" x14ac:dyDescent="0.25">
      <c r="A30" s="30"/>
      <c r="B30" s="30"/>
      <c r="C30" s="30"/>
      <c r="D30" s="30"/>
      <c r="E30" s="6" t="s">
        <v>38</v>
      </c>
      <c r="F30" s="30"/>
      <c r="G30" s="30"/>
      <c r="H30" s="30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2324.42</v>
      </c>
      <c r="D32" s="23"/>
      <c r="E32" s="45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1124.75</v>
      </c>
      <c r="D33" s="23"/>
      <c r="E33" s="46"/>
      <c r="F33" s="10">
        <f t="shared" ref="F33:F34" si="0">ROUND($D33-$E$32,2)</f>
        <v>0</v>
      </c>
      <c r="G33" s="11">
        <f t="shared" ref="G33:G34" si="1">ROUND($C33*$F33,2)</f>
        <v>0</v>
      </c>
      <c r="H33" s="22">
        <f t="shared" ref="H33:H34" si="2">ROUND(SUM($G33)/(1+$C$22),2)</f>
        <v>0</v>
      </c>
    </row>
    <row r="34" spans="1:8" x14ac:dyDescent="0.25">
      <c r="A34" s="7">
        <v>3</v>
      </c>
      <c r="B34" s="7" t="s">
        <v>14</v>
      </c>
      <c r="C34" s="9">
        <v>4991.3500000000004</v>
      </c>
      <c r="D34" s="23"/>
      <c r="E34" s="46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24"/>
      <c r="D35" s="28"/>
      <c r="E35" s="46"/>
      <c r="F35" s="10" t="str">
        <f>IF(C35=0,"-",ROUND($D35-$E$32,2))</f>
        <v>-</v>
      </c>
      <c r="G35" s="11" t="str">
        <f>IF(F35="-","-",ROUND($C35*$F35,2))</f>
        <v>-</v>
      </c>
      <c r="H35" s="22" t="str">
        <f>IF(G35="-","-",ROUND(SUM($G35)/(1+$C$22),2))</f>
        <v>-</v>
      </c>
    </row>
    <row r="36" spans="1:8" x14ac:dyDescent="0.25">
      <c r="A36" s="7">
        <v>5</v>
      </c>
      <c r="B36" s="7" t="s">
        <v>31</v>
      </c>
      <c r="C36" s="24"/>
      <c r="D36" s="28"/>
      <c r="E36" s="47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1" t="s">
        <v>33</v>
      </c>
      <c r="B37" s="41"/>
      <c r="C37" s="41"/>
      <c r="D37" s="41"/>
      <c r="E37" s="41"/>
      <c r="F37" s="41"/>
      <c r="G37" s="11">
        <f>SUM(G32:G36)</f>
        <v>0</v>
      </c>
      <c r="H37" s="26"/>
    </row>
    <row r="38" spans="1:8" x14ac:dyDescent="0.25">
      <c r="A38" s="35" t="s">
        <v>34</v>
      </c>
      <c r="B38" s="35"/>
      <c r="C38" s="35"/>
      <c r="D38" s="35"/>
      <c r="E38" s="35"/>
      <c r="F38" s="35"/>
      <c r="G38" s="35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2" t="s">
        <v>20</v>
      </c>
      <c r="B40" s="43"/>
      <c r="C40" s="43"/>
      <c r="D40" s="43"/>
      <c r="E40" s="43"/>
      <c r="F40" s="43"/>
      <c r="G40" s="43"/>
    </row>
    <row r="41" spans="1:8" ht="60" customHeight="1" x14ac:dyDescent="0.25">
      <c r="A41" s="42" t="s">
        <v>56</v>
      </c>
      <c r="B41" s="42"/>
      <c r="C41" s="42"/>
      <c r="D41" s="42"/>
      <c r="E41" s="42"/>
      <c r="F41" s="42"/>
      <c r="G41" s="42"/>
      <c r="H41" s="42"/>
    </row>
    <row r="42" spans="1:8" ht="30.75" customHeight="1" x14ac:dyDescent="0.25">
      <c r="A42" s="44" t="s">
        <v>39</v>
      </c>
      <c r="B42" s="44"/>
      <c r="C42" s="44"/>
      <c r="D42" s="44"/>
      <c r="E42" s="44"/>
      <c r="F42" s="44"/>
      <c r="G42" s="44"/>
    </row>
    <row r="43" spans="1:8" ht="52.5" customHeight="1" x14ac:dyDescent="0.25">
      <c r="A43" s="42" t="s">
        <v>57</v>
      </c>
      <c r="B43" s="42"/>
      <c r="C43" s="42"/>
      <c r="D43" s="42"/>
      <c r="E43" s="42"/>
      <c r="F43" s="42"/>
      <c r="G43" s="42"/>
      <c r="H43" s="42"/>
    </row>
    <row r="44" spans="1:8" x14ac:dyDescent="0.25">
      <c r="B44" s="4"/>
    </row>
    <row r="45" spans="1:8" ht="49.5" customHeight="1" x14ac:dyDescent="0.25">
      <c r="B45" s="37"/>
      <c r="C45" s="39"/>
      <c r="E45" s="37"/>
      <c r="F45" s="38"/>
      <c r="G45" s="39"/>
    </row>
    <row r="46" spans="1:8" ht="30" customHeight="1" x14ac:dyDescent="0.25">
      <c r="B46" s="36" t="s">
        <v>7</v>
      </c>
      <c r="C46" s="36"/>
      <c r="E46" s="40" t="s">
        <v>8</v>
      </c>
      <c r="F46" s="40"/>
      <c r="G46" s="40"/>
    </row>
  </sheetData>
  <sheetProtection algorithmName="SHA-512" hashValue="AOe3Ty1kSm0tysEtcDgCcInfDJPIZ5ntAsx4yzXTaYukCHZnW4KWi364pyzGOcFwLZBk6SI4NtTU+ojNQUUQCQ==" saltValue="MFMElELTmlTQH7Io3prsIA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42:G42"/>
    <mergeCell ref="A43:H43"/>
    <mergeCell ref="B45:C45"/>
    <mergeCell ref="E45:G45"/>
    <mergeCell ref="B46:C46"/>
    <mergeCell ref="E46:G46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20:B20"/>
    <mergeCell ref="C20:H20"/>
    <mergeCell ref="A21:B21"/>
    <mergeCell ref="C21:H21"/>
    <mergeCell ref="A22:B22"/>
    <mergeCell ref="C22:H22"/>
    <mergeCell ref="A16:H16"/>
    <mergeCell ref="A1:H1"/>
    <mergeCell ref="A3:H3"/>
    <mergeCell ref="A5:C5"/>
    <mergeCell ref="A10:H10"/>
    <mergeCell ref="A13:H13"/>
  </mergeCells>
  <pageMargins left="0.7" right="0.7" top="0.75" bottom="0.75" header="0.3" footer="0.3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3">
    <pageSetUpPr fitToPage="1"/>
  </sheetPr>
  <dimension ref="A1:H46"/>
  <sheetViews>
    <sheetView topLeftCell="A28" workbookViewId="0">
      <selection activeCell="A41" sqref="A41:H41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48" t="s">
        <v>74</v>
      </c>
      <c r="B1" s="48"/>
      <c r="C1" s="48"/>
      <c r="D1" s="48"/>
      <c r="E1" s="48"/>
      <c r="F1" s="48"/>
      <c r="G1" s="48"/>
      <c r="H1" s="48"/>
    </row>
    <row r="2" spans="1:8" x14ac:dyDescent="0.25">
      <c r="A2" s="1"/>
    </row>
    <row r="3" spans="1:8" ht="33.75" customHeight="1" x14ac:dyDescent="0.25">
      <c r="A3" s="53" t="s">
        <v>64</v>
      </c>
      <c r="B3" s="54"/>
      <c r="C3" s="54"/>
      <c r="D3" s="54"/>
      <c r="E3" s="54"/>
      <c r="F3" s="54"/>
      <c r="G3" s="54"/>
      <c r="H3" s="54"/>
    </row>
    <row r="5" spans="1:8" ht="48" customHeight="1" x14ac:dyDescent="0.25">
      <c r="A5" s="49"/>
      <c r="B5" s="49"/>
      <c r="C5" s="49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49"/>
      <c r="B10" s="49"/>
      <c r="C10" s="49"/>
      <c r="D10" s="49"/>
      <c r="E10" s="49"/>
      <c r="F10" s="49"/>
      <c r="G10" s="49"/>
      <c r="H10" s="49"/>
    </row>
    <row r="12" spans="1:8" x14ac:dyDescent="0.25">
      <c r="A12" t="s">
        <v>3</v>
      </c>
    </row>
    <row r="13" spans="1:8" ht="30.75" customHeight="1" x14ac:dyDescent="0.25">
      <c r="A13" s="49"/>
      <c r="B13" s="49"/>
      <c r="C13" s="49"/>
      <c r="D13" s="49"/>
      <c r="E13" s="49"/>
      <c r="F13" s="49"/>
      <c r="G13" s="49"/>
      <c r="H13" s="49"/>
    </row>
    <row r="15" spans="1:8" x14ac:dyDescent="0.25">
      <c r="A15" t="s">
        <v>4</v>
      </c>
    </row>
    <row r="16" spans="1:8" ht="42" customHeight="1" x14ac:dyDescent="0.25">
      <c r="A16" s="50" t="s">
        <v>28</v>
      </c>
      <c r="B16" s="50"/>
      <c r="C16" s="50"/>
      <c r="D16" s="50"/>
      <c r="E16" s="50"/>
      <c r="F16" s="50"/>
      <c r="G16" s="50"/>
      <c r="H16" s="50"/>
    </row>
    <row r="18" spans="1:8" x14ac:dyDescent="0.25">
      <c r="A18" t="s">
        <v>5</v>
      </c>
    </row>
    <row r="20" spans="1:8" ht="29.25" customHeight="1" x14ac:dyDescent="0.25">
      <c r="A20" s="31" t="s">
        <v>49</v>
      </c>
      <c r="B20" s="31"/>
      <c r="C20" s="51">
        <f>ROUND(SUM(C23)/(1+C22),2)</f>
        <v>0</v>
      </c>
      <c r="D20" s="51"/>
      <c r="E20" s="51"/>
      <c r="F20" s="51"/>
      <c r="G20" s="51"/>
      <c r="H20" s="51"/>
    </row>
    <row r="21" spans="1:8" ht="30" customHeight="1" x14ac:dyDescent="0.25">
      <c r="A21" s="31" t="s">
        <v>6</v>
      </c>
      <c r="B21" s="31"/>
      <c r="C21" s="52" t="str">
        <f>Arkusz2!E13</f>
        <v>zł 00/100</v>
      </c>
      <c r="D21" s="52"/>
      <c r="E21" s="52"/>
      <c r="F21" s="52"/>
      <c r="G21" s="52"/>
      <c r="H21" s="52"/>
    </row>
    <row r="22" spans="1:8" ht="30" customHeight="1" x14ac:dyDescent="0.25">
      <c r="A22" s="31" t="s">
        <v>30</v>
      </c>
      <c r="B22" s="31"/>
      <c r="C22" s="32">
        <v>0.23</v>
      </c>
      <c r="D22" s="32"/>
      <c r="E22" s="32"/>
      <c r="F22" s="32"/>
      <c r="G22" s="32"/>
      <c r="H22" s="32"/>
    </row>
    <row r="23" spans="1:8" ht="30" customHeight="1" x14ac:dyDescent="0.25">
      <c r="A23" s="31" t="s">
        <v>18</v>
      </c>
      <c r="B23" s="31"/>
      <c r="C23" s="33">
        <f>ROUND(SUM(G37),2)</f>
        <v>0</v>
      </c>
      <c r="D23" s="33"/>
      <c r="E23" s="33"/>
      <c r="F23" s="33"/>
      <c r="G23" s="33"/>
      <c r="H23" s="33"/>
    </row>
    <row r="24" spans="1:8" ht="30" customHeight="1" x14ac:dyDescent="0.25">
      <c r="A24" s="31" t="s">
        <v>19</v>
      </c>
      <c r="B24" s="31"/>
      <c r="C24" s="34" t="str">
        <f>Arkusz3!E13</f>
        <v>zł 00/100</v>
      </c>
      <c r="D24" s="34"/>
      <c r="E24" s="34"/>
      <c r="F24" s="34"/>
      <c r="G24" s="34"/>
      <c r="H24" s="34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30" t="s">
        <v>10</v>
      </c>
      <c r="B29" s="30" t="s">
        <v>11</v>
      </c>
      <c r="C29" s="30" t="s">
        <v>36</v>
      </c>
      <c r="D29" s="30" t="s">
        <v>27</v>
      </c>
      <c r="E29" s="25" t="s">
        <v>37</v>
      </c>
      <c r="F29" s="30" t="s">
        <v>12</v>
      </c>
      <c r="G29" s="30" t="s">
        <v>13</v>
      </c>
      <c r="H29" s="30" t="s">
        <v>29</v>
      </c>
    </row>
    <row r="30" spans="1:8" ht="93" customHeight="1" x14ac:dyDescent="0.25">
      <c r="A30" s="30"/>
      <c r="B30" s="30"/>
      <c r="C30" s="30"/>
      <c r="D30" s="30"/>
      <c r="E30" s="6" t="s">
        <v>38</v>
      </c>
      <c r="F30" s="30"/>
      <c r="G30" s="30"/>
      <c r="H30" s="30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19500</v>
      </c>
      <c r="D32" s="23"/>
      <c r="E32" s="45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1000</v>
      </c>
      <c r="D33" s="23"/>
      <c r="E33" s="46"/>
      <c r="F33" s="10">
        <f t="shared" ref="F33:F35" si="0">ROUND($D33-$E$32,2)</f>
        <v>0</v>
      </c>
      <c r="G33" s="11">
        <f t="shared" ref="G33:G35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16000</v>
      </c>
      <c r="D34" s="23"/>
      <c r="E34" s="46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783</v>
      </c>
      <c r="D35" s="23"/>
      <c r="E35" s="46"/>
      <c r="F35" s="10">
        <f t="shared" si="0"/>
        <v>0</v>
      </c>
      <c r="G35" s="11">
        <f t="shared" si="1"/>
        <v>0</v>
      </c>
      <c r="H35" s="22">
        <f t="shared" si="2"/>
        <v>0</v>
      </c>
    </row>
    <row r="36" spans="1:8" x14ac:dyDescent="0.25">
      <c r="A36" s="7">
        <v>5</v>
      </c>
      <c r="B36" s="7" t="s">
        <v>31</v>
      </c>
      <c r="C36" s="24"/>
      <c r="D36" s="28"/>
      <c r="E36" s="47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1" t="s">
        <v>33</v>
      </c>
      <c r="B37" s="41"/>
      <c r="C37" s="41"/>
      <c r="D37" s="41"/>
      <c r="E37" s="41"/>
      <c r="F37" s="41"/>
      <c r="G37" s="11">
        <f>SUM(G32:G36)</f>
        <v>0</v>
      </c>
      <c r="H37" s="26"/>
    </row>
    <row r="38" spans="1:8" x14ac:dyDescent="0.25">
      <c r="A38" s="35" t="s">
        <v>34</v>
      </c>
      <c r="B38" s="35"/>
      <c r="C38" s="35"/>
      <c r="D38" s="35"/>
      <c r="E38" s="35"/>
      <c r="F38" s="35"/>
      <c r="G38" s="35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2" t="s">
        <v>20</v>
      </c>
      <c r="B40" s="43"/>
      <c r="C40" s="43"/>
      <c r="D40" s="43"/>
      <c r="E40" s="43"/>
      <c r="F40" s="43"/>
      <c r="G40" s="43"/>
    </row>
    <row r="41" spans="1:8" ht="60" customHeight="1" x14ac:dyDescent="0.25">
      <c r="A41" s="42" t="s">
        <v>56</v>
      </c>
      <c r="B41" s="42"/>
      <c r="C41" s="42"/>
      <c r="D41" s="42"/>
      <c r="E41" s="42"/>
      <c r="F41" s="42"/>
      <c r="G41" s="42"/>
      <c r="H41" s="42"/>
    </row>
    <row r="42" spans="1:8" ht="30.75" customHeight="1" x14ac:dyDescent="0.25">
      <c r="A42" s="44" t="s">
        <v>39</v>
      </c>
      <c r="B42" s="44"/>
      <c r="C42" s="44"/>
      <c r="D42" s="44"/>
      <c r="E42" s="44"/>
      <c r="F42" s="44"/>
      <c r="G42" s="44"/>
    </row>
    <row r="43" spans="1:8" ht="52.5" customHeight="1" x14ac:dyDescent="0.25">
      <c r="A43" s="42" t="s">
        <v>57</v>
      </c>
      <c r="B43" s="42"/>
      <c r="C43" s="42"/>
      <c r="D43" s="42"/>
      <c r="E43" s="42"/>
      <c r="F43" s="42"/>
      <c r="G43" s="42"/>
      <c r="H43" s="42"/>
    </row>
    <row r="44" spans="1:8" x14ac:dyDescent="0.25">
      <c r="B44" s="4"/>
    </row>
    <row r="45" spans="1:8" ht="49.5" customHeight="1" x14ac:dyDescent="0.25">
      <c r="B45" s="37"/>
      <c r="C45" s="39"/>
      <c r="E45" s="37"/>
      <c r="F45" s="38"/>
      <c r="G45" s="39"/>
    </row>
    <row r="46" spans="1:8" ht="30" customHeight="1" x14ac:dyDescent="0.25">
      <c r="B46" s="36" t="s">
        <v>7</v>
      </c>
      <c r="C46" s="36"/>
      <c r="E46" s="40" t="s">
        <v>8</v>
      </c>
      <c r="F46" s="40"/>
      <c r="G46" s="40"/>
    </row>
  </sheetData>
  <sheetProtection algorithmName="SHA-512" hashValue="MT0Fn3GvcJOwV/C5BCnccUsRWyhoQH5ukIOXFCvWrutdT4uABPtysX81kMdPvWaztvQY8N3gfffktgbth17R/A==" saltValue="0gUHXzLnDTf7BvATYsBOhg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42:G42"/>
    <mergeCell ref="A43:H43"/>
    <mergeCell ref="B45:C45"/>
    <mergeCell ref="E45:G45"/>
    <mergeCell ref="B46:C46"/>
    <mergeCell ref="E46:G46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20:B20"/>
    <mergeCell ref="C20:H20"/>
    <mergeCell ref="A21:B21"/>
    <mergeCell ref="C21:H21"/>
    <mergeCell ref="A22:B22"/>
    <mergeCell ref="C22:H22"/>
    <mergeCell ref="A16:H16"/>
    <mergeCell ref="A1:H1"/>
    <mergeCell ref="A3:H3"/>
    <mergeCell ref="A5:C5"/>
    <mergeCell ref="A10:H10"/>
    <mergeCell ref="A13:H13"/>
  </mergeCells>
  <pageMargins left="0.7" right="0.7" top="0.75" bottom="0.75" header="0.3" footer="0.3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4">
    <pageSetUpPr fitToPage="1"/>
  </sheetPr>
  <dimension ref="A1:H46"/>
  <sheetViews>
    <sheetView topLeftCell="A19" workbookViewId="0">
      <selection activeCell="A41" sqref="A41:H41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48" t="s">
        <v>74</v>
      </c>
      <c r="B1" s="48"/>
      <c r="C1" s="48"/>
      <c r="D1" s="48"/>
      <c r="E1" s="48"/>
      <c r="F1" s="48"/>
      <c r="G1" s="48"/>
      <c r="H1" s="48"/>
    </row>
    <row r="2" spans="1:8" x14ac:dyDescent="0.25">
      <c r="A2" s="1"/>
    </row>
    <row r="3" spans="1:8" ht="33.75" customHeight="1" x14ac:dyDescent="0.25">
      <c r="A3" s="53" t="s">
        <v>63</v>
      </c>
      <c r="B3" s="54"/>
      <c r="C3" s="54"/>
      <c r="D3" s="54"/>
      <c r="E3" s="54"/>
      <c r="F3" s="54"/>
      <c r="G3" s="54"/>
      <c r="H3" s="54"/>
    </row>
    <row r="5" spans="1:8" ht="48" customHeight="1" x14ac:dyDescent="0.25">
      <c r="A5" s="49"/>
      <c r="B5" s="49"/>
      <c r="C5" s="49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49"/>
      <c r="B10" s="49"/>
      <c r="C10" s="49"/>
      <c r="D10" s="49"/>
      <c r="E10" s="49"/>
      <c r="F10" s="49"/>
      <c r="G10" s="49"/>
      <c r="H10" s="49"/>
    </row>
    <row r="12" spans="1:8" x14ac:dyDescent="0.25">
      <c r="A12" t="s">
        <v>3</v>
      </c>
    </row>
    <row r="13" spans="1:8" ht="30.75" customHeight="1" x14ac:dyDescent="0.25">
      <c r="A13" s="49"/>
      <c r="B13" s="49"/>
      <c r="C13" s="49"/>
      <c r="D13" s="49"/>
      <c r="E13" s="49"/>
      <c r="F13" s="49"/>
      <c r="G13" s="49"/>
      <c r="H13" s="49"/>
    </row>
    <row r="15" spans="1:8" x14ac:dyDescent="0.25">
      <c r="A15" t="s">
        <v>4</v>
      </c>
    </row>
    <row r="16" spans="1:8" ht="42" customHeight="1" x14ac:dyDescent="0.25">
      <c r="A16" s="50" t="s">
        <v>28</v>
      </c>
      <c r="B16" s="50"/>
      <c r="C16" s="50"/>
      <c r="D16" s="50"/>
      <c r="E16" s="50"/>
      <c r="F16" s="50"/>
      <c r="G16" s="50"/>
      <c r="H16" s="50"/>
    </row>
    <row r="18" spans="1:8" x14ac:dyDescent="0.25">
      <c r="A18" t="s">
        <v>5</v>
      </c>
    </row>
    <row r="20" spans="1:8" ht="29.25" customHeight="1" x14ac:dyDescent="0.25">
      <c r="A20" s="31" t="s">
        <v>50</v>
      </c>
      <c r="B20" s="31"/>
      <c r="C20" s="51">
        <f>ROUND(SUM(C23)/(1+C22),2)</f>
        <v>0</v>
      </c>
      <c r="D20" s="51"/>
      <c r="E20" s="51"/>
      <c r="F20" s="51"/>
      <c r="G20" s="51"/>
      <c r="H20" s="51"/>
    </row>
    <row r="21" spans="1:8" ht="30" customHeight="1" x14ac:dyDescent="0.25">
      <c r="A21" s="31" t="s">
        <v>6</v>
      </c>
      <c r="B21" s="31"/>
      <c r="C21" s="52" t="str">
        <f>Arkusz2!E13</f>
        <v>zł 00/100</v>
      </c>
      <c r="D21" s="52"/>
      <c r="E21" s="52"/>
      <c r="F21" s="52"/>
      <c r="G21" s="52"/>
      <c r="H21" s="52"/>
    </row>
    <row r="22" spans="1:8" ht="30" customHeight="1" x14ac:dyDescent="0.25">
      <c r="A22" s="31" t="s">
        <v>30</v>
      </c>
      <c r="B22" s="31"/>
      <c r="C22" s="32">
        <v>0.23</v>
      </c>
      <c r="D22" s="32"/>
      <c r="E22" s="32"/>
      <c r="F22" s="32"/>
      <c r="G22" s="32"/>
      <c r="H22" s="32"/>
    </row>
    <row r="23" spans="1:8" ht="30" customHeight="1" x14ac:dyDescent="0.25">
      <c r="A23" s="31" t="s">
        <v>18</v>
      </c>
      <c r="B23" s="31"/>
      <c r="C23" s="33">
        <f>ROUND(SUM(G37),2)</f>
        <v>0</v>
      </c>
      <c r="D23" s="33"/>
      <c r="E23" s="33"/>
      <c r="F23" s="33"/>
      <c r="G23" s="33"/>
      <c r="H23" s="33"/>
    </row>
    <row r="24" spans="1:8" ht="30" customHeight="1" x14ac:dyDescent="0.25">
      <c r="A24" s="31" t="s">
        <v>19</v>
      </c>
      <c r="B24" s="31"/>
      <c r="C24" s="34" t="str">
        <f>Arkusz3!E13</f>
        <v>zł 00/100</v>
      </c>
      <c r="D24" s="34"/>
      <c r="E24" s="34"/>
      <c r="F24" s="34"/>
      <c r="G24" s="34"/>
      <c r="H24" s="34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30" t="s">
        <v>10</v>
      </c>
      <c r="B29" s="30" t="s">
        <v>11</v>
      </c>
      <c r="C29" s="30" t="s">
        <v>36</v>
      </c>
      <c r="D29" s="30" t="s">
        <v>27</v>
      </c>
      <c r="E29" s="25" t="s">
        <v>37</v>
      </c>
      <c r="F29" s="30" t="s">
        <v>12</v>
      </c>
      <c r="G29" s="30" t="s">
        <v>13</v>
      </c>
      <c r="H29" s="30" t="s">
        <v>29</v>
      </c>
    </row>
    <row r="30" spans="1:8" ht="93" customHeight="1" x14ac:dyDescent="0.25">
      <c r="A30" s="30"/>
      <c r="B30" s="30"/>
      <c r="C30" s="30"/>
      <c r="D30" s="30"/>
      <c r="E30" s="6" t="s">
        <v>38</v>
      </c>
      <c r="F30" s="30"/>
      <c r="G30" s="30"/>
      <c r="H30" s="30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1100</v>
      </c>
      <c r="D32" s="23"/>
      <c r="E32" s="45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24"/>
      <c r="D33" s="28"/>
      <c r="E33" s="46"/>
      <c r="F33" s="10" t="str">
        <f>IF(C33=0,"-",ROUND($D33-$E$32,2))</f>
        <v>-</v>
      </c>
      <c r="G33" s="11" t="str">
        <f>IF(F33="-","-",ROUND($C33*$F33,2))</f>
        <v>-</v>
      </c>
      <c r="H33" s="22" t="str">
        <f>IF(G33="-","-",ROUND(SUM($G33)/(1+$C$22),2))</f>
        <v>-</v>
      </c>
    </row>
    <row r="34" spans="1:8" x14ac:dyDescent="0.25">
      <c r="A34" s="7">
        <v>3</v>
      </c>
      <c r="B34" s="7" t="s">
        <v>14</v>
      </c>
      <c r="C34" s="9">
        <v>13600</v>
      </c>
      <c r="D34" s="23"/>
      <c r="E34" s="46"/>
      <c r="F34" s="10">
        <f>ROUND($D34-$E$32,2)</f>
        <v>0</v>
      </c>
      <c r="G34" s="11">
        <f>ROUND($C34*$F34,2)</f>
        <v>0</v>
      </c>
      <c r="H34" s="22">
        <f t="shared" ref="H34" si="0">ROUND(SUM($G34)/(1+$C$22),2)</f>
        <v>0</v>
      </c>
    </row>
    <row r="35" spans="1:8" x14ac:dyDescent="0.25">
      <c r="A35" s="7">
        <v>4</v>
      </c>
      <c r="B35" s="7" t="s">
        <v>15</v>
      </c>
      <c r="C35" s="24"/>
      <c r="D35" s="28"/>
      <c r="E35" s="46"/>
      <c r="F35" s="10" t="str">
        <f>IF(C35=0,"-",ROUND($D35-$E$32,2))</f>
        <v>-</v>
      </c>
      <c r="G35" s="11" t="str">
        <f>IF(F35="-","-",ROUND($C35*$F35,2))</f>
        <v>-</v>
      </c>
      <c r="H35" s="22" t="str">
        <f>IF(G35="-","-",ROUND(SUM($G35)/(1+$C$22),2))</f>
        <v>-</v>
      </c>
    </row>
    <row r="36" spans="1:8" x14ac:dyDescent="0.25">
      <c r="A36" s="7">
        <v>5</v>
      </c>
      <c r="B36" s="7" t="s">
        <v>31</v>
      </c>
      <c r="C36" s="24"/>
      <c r="D36" s="28"/>
      <c r="E36" s="47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1" t="s">
        <v>33</v>
      </c>
      <c r="B37" s="41"/>
      <c r="C37" s="41"/>
      <c r="D37" s="41"/>
      <c r="E37" s="41"/>
      <c r="F37" s="41"/>
      <c r="G37" s="11">
        <f>SUM(G32:G36)</f>
        <v>0</v>
      </c>
      <c r="H37" s="26"/>
    </row>
    <row r="38" spans="1:8" x14ac:dyDescent="0.25">
      <c r="A38" s="35" t="s">
        <v>34</v>
      </c>
      <c r="B38" s="35"/>
      <c r="C38" s="35"/>
      <c r="D38" s="35"/>
      <c r="E38" s="35"/>
      <c r="F38" s="35"/>
      <c r="G38" s="35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2" t="s">
        <v>20</v>
      </c>
      <c r="B40" s="43"/>
      <c r="C40" s="43"/>
      <c r="D40" s="43"/>
      <c r="E40" s="43"/>
      <c r="F40" s="43"/>
      <c r="G40" s="43"/>
    </row>
    <row r="41" spans="1:8" ht="60" customHeight="1" x14ac:dyDescent="0.25">
      <c r="A41" s="42" t="s">
        <v>56</v>
      </c>
      <c r="B41" s="42"/>
      <c r="C41" s="42"/>
      <c r="D41" s="42"/>
      <c r="E41" s="42"/>
      <c r="F41" s="42"/>
      <c r="G41" s="42"/>
      <c r="H41" s="42"/>
    </row>
    <row r="42" spans="1:8" ht="30.75" customHeight="1" x14ac:dyDescent="0.25">
      <c r="A42" s="44" t="s">
        <v>39</v>
      </c>
      <c r="B42" s="44"/>
      <c r="C42" s="44"/>
      <c r="D42" s="44"/>
      <c r="E42" s="44"/>
      <c r="F42" s="44"/>
      <c r="G42" s="44"/>
    </row>
    <row r="43" spans="1:8" ht="52.5" customHeight="1" x14ac:dyDescent="0.25">
      <c r="A43" s="42" t="s">
        <v>57</v>
      </c>
      <c r="B43" s="42"/>
      <c r="C43" s="42"/>
      <c r="D43" s="42"/>
      <c r="E43" s="42"/>
      <c r="F43" s="42"/>
      <c r="G43" s="42"/>
      <c r="H43" s="42"/>
    </row>
    <row r="44" spans="1:8" x14ac:dyDescent="0.25">
      <c r="B44" s="4"/>
    </row>
    <row r="45" spans="1:8" ht="49.5" customHeight="1" x14ac:dyDescent="0.25">
      <c r="B45" s="37"/>
      <c r="C45" s="39"/>
      <c r="E45" s="37"/>
      <c r="F45" s="38"/>
      <c r="G45" s="39"/>
    </row>
    <row r="46" spans="1:8" ht="30" customHeight="1" x14ac:dyDescent="0.25">
      <c r="B46" s="36" t="s">
        <v>7</v>
      </c>
      <c r="C46" s="36"/>
      <c r="E46" s="40" t="s">
        <v>8</v>
      </c>
      <c r="F46" s="40"/>
      <c r="G46" s="40"/>
    </row>
  </sheetData>
  <sheetProtection algorithmName="SHA-512" hashValue="cuvUKRfz13H7jeNEJwtG5yA00MnMFfrNmmiTFqKdR1ZG2Ps8pcctpRO/1+XuuzOigsD6K75Xs8sQmCwh3j/7Lw==" saltValue="T6B9gTPKpR6Qj1SX8TH6nQ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42:G42"/>
    <mergeCell ref="A43:H43"/>
    <mergeCell ref="B45:C45"/>
    <mergeCell ref="E45:G45"/>
    <mergeCell ref="B46:C46"/>
    <mergeCell ref="E46:G46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20:B20"/>
    <mergeCell ref="C20:H20"/>
    <mergeCell ref="A21:B21"/>
    <mergeCell ref="C21:H21"/>
    <mergeCell ref="A22:B22"/>
    <mergeCell ref="C22:H22"/>
    <mergeCell ref="A16:H16"/>
    <mergeCell ref="A1:H1"/>
    <mergeCell ref="A3:H3"/>
    <mergeCell ref="A5:C5"/>
    <mergeCell ref="A10:H10"/>
    <mergeCell ref="A13:H13"/>
  </mergeCells>
  <pageMargins left="0.7" right="0.7" top="0.75" bottom="0.75" header="0.3" footer="0.3"/>
  <pageSetup paperSize="9" scale="65" orientation="portrait" r:id="rId1"/>
  <ignoredErrors>
    <ignoredError sqref="F33:H33 F34 G34:H3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7"/>
  <sheetViews>
    <sheetView topLeftCell="A22" workbookViewId="0">
      <selection activeCell="H46" sqref="H46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48" t="s">
        <v>74</v>
      </c>
      <c r="B1" s="48"/>
      <c r="C1" s="48"/>
      <c r="D1" s="48"/>
      <c r="E1" s="48"/>
      <c r="F1" s="48"/>
      <c r="G1" s="48"/>
      <c r="H1" s="48"/>
    </row>
    <row r="2" spans="1:8" x14ac:dyDescent="0.25">
      <c r="A2" s="1"/>
    </row>
    <row r="3" spans="1:8" ht="33.75" customHeight="1" x14ac:dyDescent="0.25">
      <c r="A3" s="53" t="s">
        <v>62</v>
      </c>
      <c r="B3" s="54"/>
      <c r="C3" s="54"/>
      <c r="D3" s="54"/>
      <c r="E3" s="54"/>
      <c r="F3" s="54"/>
      <c r="G3" s="54"/>
      <c r="H3" s="54"/>
    </row>
    <row r="5" spans="1:8" ht="48" customHeight="1" x14ac:dyDescent="0.25">
      <c r="A5" s="49"/>
      <c r="B5" s="49"/>
      <c r="C5" s="49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49"/>
      <c r="B10" s="49"/>
      <c r="C10" s="49"/>
      <c r="D10" s="49"/>
      <c r="E10" s="49"/>
      <c r="F10" s="49"/>
      <c r="G10" s="49"/>
      <c r="H10" s="49"/>
    </row>
    <row r="12" spans="1:8" x14ac:dyDescent="0.25">
      <c r="A12" t="s">
        <v>3</v>
      </c>
    </row>
    <row r="13" spans="1:8" ht="30.75" customHeight="1" x14ac:dyDescent="0.25">
      <c r="A13" s="49"/>
      <c r="B13" s="49"/>
      <c r="C13" s="49"/>
      <c r="D13" s="49"/>
      <c r="E13" s="49"/>
      <c r="F13" s="49"/>
      <c r="G13" s="49"/>
      <c r="H13" s="49"/>
    </row>
    <row r="15" spans="1:8" x14ac:dyDescent="0.25">
      <c r="A15" t="s">
        <v>4</v>
      </c>
    </row>
    <row r="16" spans="1:8" ht="42" customHeight="1" x14ac:dyDescent="0.25">
      <c r="A16" s="50" t="s">
        <v>28</v>
      </c>
      <c r="B16" s="50"/>
      <c r="C16" s="50"/>
      <c r="D16" s="50"/>
      <c r="E16" s="50"/>
      <c r="F16" s="50"/>
      <c r="G16" s="50"/>
      <c r="H16" s="50"/>
    </row>
    <row r="18" spans="1:8" x14ac:dyDescent="0.25">
      <c r="A18" t="s">
        <v>5</v>
      </c>
    </row>
    <row r="20" spans="1:8" ht="29.25" customHeight="1" x14ac:dyDescent="0.25">
      <c r="A20" s="31" t="s">
        <v>51</v>
      </c>
      <c r="B20" s="31"/>
      <c r="C20" s="51">
        <f>ROUND(SUM(C23)/(1+C22),2)</f>
        <v>0</v>
      </c>
      <c r="D20" s="51"/>
      <c r="E20" s="51"/>
      <c r="F20" s="51"/>
      <c r="G20" s="51"/>
      <c r="H20" s="51"/>
    </row>
    <row r="21" spans="1:8" ht="30" customHeight="1" x14ac:dyDescent="0.25">
      <c r="A21" s="31" t="s">
        <v>6</v>
      </c>
      <c r="B21" s="31"/>
      <c r="C21" s="52" t="str">
        <f>Arkusz2!E13</f>
        <v>zł 00/100</v>
      </c>
      <c r="D21" s="52"/>
      <c r="E21" s="52"/>
      <c r="F21" s="52"/>
      <c r="G21" s="52"/>
      <c r="H21" s="52"/>
    </row>
    <row r="22" spans="1:8" ht="30" customHeight="1" x14ac:dyDescent="0.25">
      <c r="A22" s="31" t="s">
        <v>30</v>
      </c>
      <c r="B22" s="31"/>
      <c r="C22" s="32">
        <v>0.23</v>
      </c>
      <c r="D22" s="32"/>
      <c r="E22" s="32"/>
      <c r="F22" s="32"/>
      <c r="G22" s="32"/>
      <c r="H22" s="32"/>
    </row>
    <row r="23" spans="1:8" ht="30" customHeight="1" x14ac:dyDescent="0.25">
      <c r="A23" s="31" t="s">
        <v>18</v>
      </c>
      <c r="B23" s="31"/>
      <c r="C23" s="33">
        <f>ROUND(SUM(G38),2)</f>
        <v>0</v>
      </c>
      <c r="D23" s="33"/>
      <c r="E23" s="33"/>
      <c r="F23" s="33"/>
      <c r="G23" s="33"/>
      <c r="H23" s="33"/>
    </row>
    <row r="24" spans="1:8" ht="30" customHeight="1" x14ac:dyDescent="0.25">
      <c r="A24" s="31" t="s">
        <v>19</v>
      </c>
      <c r="B24" s="31"/>
      <c r="C24" s="34" t="str">
        <f>Arkusz3!E13</f>
        <v>zł 00/100</v>
      </c>
      <c r="D24" s="34"/>
      <c r="E24" s="34"/>
      <c r="F24" s="34"/>
      <c r="G24" s="34"/>
      <c r="H24" s="34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30" t="s">
        <v>10</v>
      </c>
      <c r="B29" s="30" t="s">
        <v>11</v>
      </c>
      <c r="C29" s="30" t="s">
        <v>36</v>
      </c>
      <c r="D29" s="30" t="s">
        <v>27</v>
      </c>
      <c r="E29" s="27" t="s">
        <v>37</v>
      </c>
      <c r="F29" s="30" t="s">
        <v>12</v>
      </c>
      <c r="G29" s="30" t="s">
        <v>13</v>
      </c>
      <c r="H29" s="30" t="s">
        <v>29</v>
      </c>
    </row>
    <row r="30" spans="1:8" ht="93" customHeight="1" x14ac:dyDescent="0.25">
      <c r="A30" s="30"/>
      <c r="B30" s="30"/>
      <c r="C30" s="30"/>
      <c r="D30" s="30"/>
      <c r="E30" s="6" t="s">
        <v>38</v>
      </c>
      <c r="F30" s="30"/>
      <c r="G30" s="30"/>
      <c r="H30" s="30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75</v>
      </c>
      <c r="C32" s="9">
        <v>102309</v>
      </c>
      <c r="D32" s="23"/>
      <c r="E32" s="45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76</v>
      </c>
      <c r="C33" s="24"/>
      <c r="D33" s="28"/>
      <c r="E33" s="46"/>
      <c r="F33" s="10" t="str">
        <f>IF(C33=0,"-",ROUND($D33-$E$32,2))</f>
        <v>-</v>
      </c>
      <c r="G33" s="11" t="str">
        <f>IF(F33="-","-",ROUND($C33*$F33,2))</f>
        <v>-</v>
      </c>
      <c r="H33" s="22" t="str">
        <f>IF(G33="-","-",ROUND(SUM($G33)/(1+$C$22),2))</f>
        <v>-</v>
      </c>
    </row>
    <row r="34" spans="1:8" x14ac:dyDescent="0.25">
      <c r="A34" s="7">
        <v>3</v>
      </c>
      <c r="B34" s="7" t="s">
        <v>77</v>
      </c>
      <c r="C34" s="9">
        <v>39761</v>
      </c>
      <c r="D34" s="23"/>
      <c r="E34" s="46"/>
      <c r="F34" s="10">
        <f>ROUND($D34-$E$32,2)</f>
        <v>0</v>
      </c>
      <c r="G34" s="11">
        <f>ROUND($C34*$F34,2)</f>
        <v>0</v>
      </c>
      <c r="H34" s="22">
        <f>ROUND(SUM($G34)/(1+$C$22),2)</f>
        <v>0</v>
      </c>
    </row>
    <row r="35" spans="1:8" x14ac:dyDescent="0.25">
      <c r="A35" s="7">
        <v>4</v>
      </c>
      <c r="B35" s="7" t="s">
        <v>78</v>
      </c>
      <c r="C35" s="9">
        <v>5500</v>
      </c>
      <c r="D35" s="23"/>
      <c r="E35" s="46"/>
      <c r="F35" s="10">
        <f t="shared" ref="F35:F36" si="0">ROUND($D35-$E$32,2)</f>
        <v>0</v>
      </c>
      <c r="G35" s="11">
        <f t="shared" ref="G35:G36" si="1">ROUND($C35*$F35,2)</f>
        <v>0</v>
      </c>
      <c r="H35" s="22">
        <f t="shared" ref="H35:H36" si="2">ROUND(SUM($G35)/(1+$C$22),2)</f>
        <v>0</v>
      </c>
    </row>
    <row r="36" spans="1:8" ht="21" x14ac:dyDescent="0.25">
      <c r="A36" s="7">
        <v>5</v>
      </c>
      <c r="B36" s="7" t="s">
        <v>79</v>
      </c>
      <c r="C36" s="9">
        <v>5000</v>
      </c>
      <c r="D36" s="23"/>
      <c r="E36" s="46"/>
      <c r="F36" s="10">
        <f t="shared" si="0"/>
        <v>0</v>
      </c>
      <c r="G36" s="11">
        <f t="shared" si="1"/>
        <v>0</v>
      </c>
      <c r="H36" s="22">
        <f t="shared" si="2"/>
        <v>0</v>
      </c>
    </row>
    <row r="37" spans="1:8" x14ac:dyDescent="0.25">
      <c r="A37" s="7">
        <v>6</v>
      </c>
      <c r="B37" s="7" t="s">
        <v>31</v>
      </c>
      <c r="C37" s="24"/>
      <c r="D37" s="28"/>
      <c r="E37" s="47"/>
      <c r="F37" s="10" t="str">
        <f>IF(C37=0,"-",ROUND($D37-$E$32,2))</f>
        <v>-</v>
      </c>
      <c r="G37" s="11" t="str">
        <f>IF(F37="-","-",ROUND($C37*$F37,2))</f>
        <v>-</v>
      </c>
      <c r="H37" s="22" t="str">
        <f>IF(G37="-","-",ROUND(SUM($G37)/(1+$C$22),2))</f>
        <v>-</v>
      </c>
    </row>
    <row r="38" spans="1:8" x14ac:dyDescent="0.25">
      <c r="A38" s="41" t="s">
        <v>33</v>
      </c>
      <c r="B38" s="41"/>
      <c r="C38" s="41"/>
      <c r="D38" s="41"/>
      <c r="E38" s="41"/>
      <c r="F38" s="41"/>
      <c r="G38" s="11">
        <f>SUM(G32:G37)</f>
        <v>0</v>
      </c>
      <c r="H38" s="26"/>
    </row>
    <row r="39" spans="1:8" x14ac:dyDescent="0.25">
      <c r="A39" s="35" t="s">
        <v>34</v>
      </c>
      <c r="B39" s="35"/>
      <c r="C39" s="35"/>
      <c r="D39" s="35"/>
      <c r="E39" s="35"/>
      <c r="F39" s="35"/>
      <c r="G39" s="35"/>
      <c r="H39" s="22">
        <f>SUM(H32:H37)</f>
        <v>0</v>
      </c>
    </row>
    <row r="40" spans="1:8" x14ac:dyDescent="0.25">
      <c r="A40" s="2"/>
      <c r="B40" s="2"/>
      <c r="C40" s="3"/>
    </row>
    <row r="41" spans="1:8" ht="15" customHeight="1" x14ac:dyDescent="0.25">
      <c r="A41" s="42" t="s">
        <v>20</v>
      </c>
      <c r="B41" s="43"/>
      <c r="C41" s="43"/>
      <c r="D41" s="43"/>
      <c r="E41" s="43"/>
      <c r="F41" s="43"/>
      <c r="G41" s="43"/>
    </row>
    <row r="42" spans="1:8" ht="60" customHeight="1" x14ac:dyDescent="0.25">
      <c r="A42" s="42" t="s">
        <v>56</v>
      </c>
      <c r="B42" s="42"/>
      <c r="C42" s="42"/>
      <c r="D42" s="42"/>
      <c r="E42" s="42"/>
      <c r="F42" s="42"/>
      <c r="G42" s="42"/>
      <c r="H42" s="42"/>
    </row>
    <row r="43" spans="1:8" ht="30.75" customHeight="1" x14ac:dyDescent="0.25">
      <c r="A43" s="44" t="s">
        <v>39</v>
      </c>
      <c r="B43" s="44"/>
      <c r="C43" s="44"/>
      <c r="D43" s="44"/>
      <c r="E43" s="44"/>
      <c r="F43" s="44"/>
      <c r="G43" s="44"/>
    </row>
    <row r="44" spans="1:8" ht="52.5" customHeight="1" x14ac:dyDescent="0.25">
      <c r="A44" s="42" t="s">
        <v>57</v>
      </c>
      <c r="B44" s="42"/>
      <c r="C44" s="42"/>
      <c r="D44" s="42"/>
      <c r="E44" s="42"/>
      <c r="F44" s="42"/>
      <c r="G44" s="42"/>
      <c r="H44" s="42"/>
    </row>
    <row r="45" spans="1:8" x14ac:dyDescent="0.25">
      <c r="B45" s="4"/>
    </row>
    <row r="46" spans="1:8" ht="49.5" customHeight="1" x14ac:dyDescent="0.25">
      <c r="B46" s="37"/>
      <c r="C46" s="39"/>
      <c r="E46" s="37"/>
      <c r="F46" s="38"/>
      <c r="G46" s="39"/>
    </row>
    <row r="47" spans="1:8" ht="30" customHeight="1" x14ac:dyDescent="0.25">
      <c r="B47" s="36" t="s">
        <v>7</v>
      </c>
      <c r="C47" s="36"/>
      <c r="E47" s="40" t="s">
        <v>8</v>
      </c>
      <c r="F47" s="40"/>
      <c r="G47" s="40"/>
    </row>
  </sheetData>
  <sheetProtection algorithmName="SHA-512" hashValue="I2wFVq8l8XEC6OlF6sWDwWtFIlfD44NwSB76nkNX1hun5M4vOMomo0scq8PgIOYFoCVuqBbXa3BNqM+kPRkiTw==" saltValue="c2JeNQcqg/yfKjcgIlCCvg==" spinCount="100000" sheet="1" objects="1" scenarios="1"/>
  <protectedRanges>
    <protectedRange sqref="A5:C5 A10:C10 A13:C13 B21:B24" name="Rozstęp1"/>
    <protectedRange sqref="E46 B46:C46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2:H42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7"/>
    <mergeCell ref="A38:F38"/>
    <mergeCell ref="A39:G39"/>
    <mergeCell ref="A41:G41"/>
    <mergeCell ref="A43:G43"/>
    <mergeCell ref="A44:H44"/>
    <mergeCell ref="B46:C46"/>
    <mergeCell ref="E46:G46"/>
    <mergeCell ref="B47:C47"/>
    <mergeCell ref="E47:G47"/>
  </mergeCells>
  <pageMargins left="0.7" right="0.7" top="0.75" bottom="0.75" header="0.3" footer="0.3"/>
  <pageSetup paperSize="9" scale="65" orientation="portrait" r:id="rId1"/>
  <ignoredErrors>
    <ignoredError sqref="F33:H3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46"/>
  <sheetViews>
    <sheetView topLeftCell="A25" workbookViewId="0">
      <selection activeCell="A41" sqref="A41:H41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48" t="s">
        <v>74</v>
      </c>
      <c r="B1" s="48"/>
      <c r="C1" s="48"/>
      <c r="D1" s="48"/>
      <c r="E1" s="48"/>
      <c r="F1" s="48"/>
      <c r="G1" s="48"/>
      <c r="H1" s="48"/>
    </row>
    <row r="2" spans="1:8" x14ac:dyDescent="0.25">
      <c r="A2" s="1"/>
    </row>
    <row r="3" spans="1:8" ht="33.75" customHeight="1" x14ac:dyDescent="0.25">
      <c r="A3" s="53" t="s">
        <v>61</v>
      </c>
      <c r="B3" s="54"/>
      <c r="C3" s="54"/>
      <c r="D3" s="54"/>
      <c r="E3" s="54"/>
      <c r="F3" s="54"/>
      <c r="G3" s="54"/>
      <c r="H3" s="54"/>
    </row>
    <row r="5" spans="1:8" ht="48" customHeight="1" x14ac:dyDescent="0.25">
      <c r="A5" s="49"/>
      <c r="B5" s="49"/>
      <c r="C5" s="49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49"/>
      <c r="B10" s="49"/>
      <c r="C10" s="49"/>
      <c r="D10" s="49"/>
      <c r="E10" s="49"/>
      <c r="F10" s="49"/>
      <c r="G10" s="49"/>
      <c r="H10" s="49"/>
    </row>
    <row r="12" spans="1:8" x14ac:dyDescent="0.25">
      <c r="A12" t="s">
        <v>3</v>
      </c>
    </row>
    <row r="13" spans="1:8" ht="30.75" customHeight="1" x14ac:dyDescent="0.25">
      <c r="A13" s="49"/>
      <c r="B13" s="49"/>
      <c r="C13" s="49"/>
      <c r="D13" s="49"/>
      <c r="E13" s="49"/>
      <c r="F13" s="49"/>
      <c r="G13" s="49"/>
      <c r="H13" s="49"/>
    </row>
    <row r="15" spans="1:8" x14ac:dyDescent="0.25">
      <c r="A15" t="s">
        <v>4</v>
      </c>
    </row>
    <row r="16" spans="1:8" ht="42" customHeight="1" x14ac:dyDescent="0.25">
      <c r="A16" s="50" t="s">
        <v>28</v>
      </c>
      <c r="B16" s="50"/>
      <c r="C16" s="50"/>
      <c r="D16" s="50"/>
      <c r="E16" s="50"/>
      <c r="F16" s="50"/>
      <c r="G16" s="50"/>
      <c r="H16" s="50"/>
    </row>
    <row r="18" spans="1:8" x14ac:dyDescent="0.25">
      <c r="A18" t="s">
        <v>5</v>
      </c>
    </row>
    <row r="20" spans="1:8" ht="29.25" customHeight="1" x14ac:dyDescent="0.25">
      <c r="A20" s="31" t="s">
        <v>52</v>
      </c>
      <c r="B20" s="31"/>
      <c r="C20" s="51">
        <f>ROUND(SUM(C23)/(1+C22),2)</f>
        <v>0</v>
      </c>
      <c r="D20" s="51"/>
      <c r="E20" s="51"/>
      <c r="F20" s="51"/>
      <c r="G20" s="51"/>
      <c r="H20" s="51"/>
    </row>
    <row r="21" spans="1:8" ht="30" customHeight="1" x14ac:dyDescent="0.25">
      <c r="A21" s="31" t="s">
        <v>6</v>
      </c>
      <c r="B21" s="31"/>
      <c r="C21" s="52" t="str">
        <f>Arkusz2!E13</f>
        <v>zł 00/100</v>
      </c>
      <c r="D21" s="52"/>
      <c r="E21" s="52"/>
      <c r="F21" s="52"/>
      <c r="G21" s="52"/>
      <c r="H21" s="52"/>
    </row>
    <row r="22" spans="1:8" ht="30" customHeight="1" x14ac:dyDescent="0.25">
      <c r="A22" s="31" t="s">
        <v>30</v>
      </c>
      <c r="B22" s="31"/>
      <c r="C22" s="32">
        <v>0.23</v>
      </c>
      <c r="D22" s="32"/>
      <c r="E22" s="32"/>
      <c r="F22" s="32"/>
      <c r="G22" s="32"/>
      <c r="H22" s="32"/>
    </row>
    <row r="23" spans="1:8" ht="30" customHeight="1" x14ac:dyDescent="0.25">
      <c r="A23" s="31" t="s">
        <v>18</v>
      </c>
      <c r="B23" s="31"/>
      <c r="C23" s="33">
        <f>ROUND(SUM(G37),2)</f>
        <v>0</v>
      </c>
      <c r="D23" s="33"/>
      <c r="E23" s="33"/>
      <c r="F23" s="33"/>
      <c r="G23" s="33"/>
      <c r="H23" s="33"/>
    </row>
    <row r="24" spans="1:8" ht="30" customHeight="1" x14ac:dyDescent="0.25">
      <c r="A24" s="31" t="s">
        <v>19</v>
      </c>
      <c r="B24" s="31"/>
      <c r="C24" s="34" t="str">
        <f>Arkusz3!E13</f>
        <v>zł 00/100</v>
      </c>
      <c r="D24" s="34"/>
      <c r="E24" s="34"/>
      <c r="F24" s="34"/>
      <c r="G24" s="34"/>
      <c r="H24" s="34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30" t="s">
        <v>10</v>
      </c>
      <c r="B29" s="30" t="s">
        <v>11</v>
      </c>
      <c r="C29" s="30" t="s">
        <v>36</v>
      </c>
      <c r="D29" s="30" t="s">
        <v>27</v>
      </c>
      <c r="E29" s="27" t="s">
        <v>37</v>
      </c>
      <c r="F29" s="30" t="s">
        <v>12</v>
      </c>
      <c r="G29" s="30" t="s">
        <v>13</v>
      </c>
      <c r="H29" s="30" t="s">
        <v>29</v>
      </c>
    </row>
    <row r="30" spans="1:8" ht="93" customHeight="1" x14ac:dyDescent="0.25">
      <c r="A30" s="30"/>
      <c r="B30" s="30"/>
      <c r="C30" s="30"/>
      <c r="D30" s="30"/>
      <c r="E30" s="6" t="s">
        <v>38</v>
      </c>
      <c r="F30" s="30"/>
      <c r="G30" s="30"/>
      <c r="H30" s="30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11000</v>
      </c>
      <c r="D32" s="23"/>
      <c r="E32" s="45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500</v>
      </c>
      <c r="D33" s="23"/>
      <c r="E33" s="46"/>
      <c r="F33" s="10">
        <f t="shared" ref="F33:F35" si="0">ROUND($D33-$E$32,2)</f>
        <v>0</v>
      </c>
      <c r="G33" s="11">
        <f t="shared" ref="G33:G35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8000</v>
      </c>
      <c r="D34" s="23"/>
      <c r="E34" s="46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500</v>
      </c>
      <c r="D35" s="23"/>
      <c r="E35" s="46"/>
      <c r="F35" s="10">
        <f t="shared" si="0"/>
        <v>0</v>
      </c>
      <c r="G35" s="11">
        <f t="shared" si="1"/>
        <v>0</v>
      </c>
      <c r="H35" s="22">
        <f t="shared" si="2"/>
        <v>0</v>
      </c>
    </row>
    <row r="36" spans="1:8" x14ac:dyDescent="0.25">
      <c r="A36" s="7">
        <v>5</v>
      </c>
      <c r="B36" s="7" t="s">
        <v>31</v>
      </c>
      <c r="C36" s="24"/>
      <c r="D36" s="28"/>
      <c r="E36" s="47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1" t="s">
        <v>33</v>
      </c>
      <c r="B37" s="41"/>
      <c r="C37" s="41"/>
      <c r="D37" s="41"/>
      <c r="E37" s="41"/>
      <c r="F37" s="41"/>
      <c r="G37" s="11">
        <f>SUM(G32:G36)</f>
        <v>0</v>
      </c>
      <c r="H37" s="26"/>
    </row>
    <row r="38" spans="1:8" x14ac:dyDescent="0.25">
      <c r="A38" s="35" t="s">
        <v>34</v>
      </c>
      <c r="B38" s="35"/>
      <c r="C38" s="35"/>
      <c r="D38" s="35"/>
      <c r="E38" s="35"/>
      <c r="F38" s="35"/>
      <c r="G38" s="35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2" t="s">
        <v>20</v>
      </c>
      <c r="B40" s="43"/>
      <c r="C40" s="43"/>
      <c r="D40" s="43"/>
      <c r="E40" s="43"/>
      <c r="F40" s="43"/>
      <c r="G40" s="43"/>
    </row>
    <row r="41" spans="1:8" ht="60" customHeight="1" x14ac:dyDescent="0.25">
      <c r="A41" s="42" t="s">
        <v>56</v>
      </c>
      <c r="B41" s="42"/>
      <c r="C41" s="42"/>
      <c r="D41" s="42"/>
      <c r="E41" s="42"/>
      <c r="F41" s="42"/>
      <c r="G41" s="42"/>
      <c r="H41" s="42"/>
    </row>
    <row r="42" spans="1:8" ht="30.75" customHeight="1" x14ac:dyDescent="0.25">
      <c r="A42" s="44" t="s">
        <v>39</v>
      </c>
      <c r="B42" s="44"/>
      <c r="C42" s="44"/>
      <c r="D42" s="44"/>
      <c r="E42" s="44"/>
      <c r="F42" s="44"/>
      <c r="G42" s="44"/>
    </row>
    <row r="43" spans="1:8" ht="52.5" customHeight="1" x14ac:dyDescent="0.25">
      <c r="A43" s="42" t="s">
        <v>57</v>
      </c>
      <c r="B43" s="42"/>
      <c r="C43" s="42"/>
      <c r="D43" s="42"/>
      <c r="E43" s="42"/>
      <c r="F43" s="42"/>
      <c r="G43" s="42"/>
      <c r="H43" s="42"/>
    </row>
    <row r="44" spans="1:8" x14ac:dyDescent="0.25">
      <c r="B44" s="4"/>
    </row>
    <row r="45" spans="1:8" ht="49.5" customHeight="1" x14ac:dyDescent="0.25">
      <c r="B45" s="37"/>
      <c r="C45" s="39"/>
      <c r="E45" s="37"/>
      <c r="F45" s="38"/>
      <c r="G45" s="39"/>
    </row>
    <row r="46" spans="1:8" ht="30" customHeight="1" x14ac:dyDescent="0.25">
      <c r="B46" s="36" t="s">
        <v>7</v>
      </c>
      <c r="C46" s="36"/>
      <c r="E46" s="40" t="s">
        <v>8</v>
      </c>
      <c r="F46" s="40"/>
      <c r="G46" s="40"/>
    </row>
  </sheetData>
  <sheetProtection algorithmName="SHA-512" hashValue="hAechyCRmylj37gtQoeVjo2C853m42G9N+nR0pgiilCBlxC2ibUday7SGaHrxRWaJ1AZmwXrWvYCkYcF24pP9w==" saltValue="T0NG1d5n2e+nAa8pKlaqZA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46"/>
  <sheetViews>
    <sheetView topLeftCell="A22" workbookViewId="0">
      <selection activeCell="A41" sqref="A41:H41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48" t="s">
        <v>74</v>
      </c>
      <c r="B1" s="48"/>
      <c r="C1" s="48"/>
      <c r="D1" s="48"/>
      <c r="E1" s="48"/>
      <c r="F1" s="48"/>
      <c r="G1" s="48"/>
      <c r="H1" s="48"/>
    </row>
    <row r="2" spans="1:8" x14ac:dyDescent="0.25">
      <c r="A2" s="1"/>
    </row>
    <row r="3" spans="1:8" ht="33.75" customHeight="1" x14ac:dyDescent="0.25">
      <c r="A3" s="53" t="s">
        <v>60</v>
      </c>
      <c r="B3" s="54"/>
      <c r="C3" s="54"/>
      <c r="D3" s="54"/>
      <c r="E3" s="54"/>
      <c r="F3" s="54"/>
      <c r="G3" s="54"/>
      <c r="H3" s="54"/>
    </row>
    <row r="5" spans="1:8" ht="48" customHeight="1" x14ac:dyDescent="0.25">
      <c r="A5" s="49"/>
      <c r="B5" s="49"/>
      <c r="C5" s="49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49"/>
      <c r="B10" s="49"/>
      <c r="C10" s="49"/>
      <c r="D10" s="49"/>
      <c r="E10" s="49"/>
      <c r="F10" s="49"/>
      <c r="G10" s="49"/>
      <c r="H10" s="49"/>
    </row>
    <row r="12" spans="1:8" x14ac:dyDescent="0.25">
      <c r="A12" t="s">
        <v>3</v>
      </c>
    </row>
    <row r="13" spans="1:8" ht="30.75" customHeight="1" x14ac:dyDescent="0.25">
      <c r="A13" s="49"/>
      <c r="B13" s="49"/>
      <c r="C13" s="49"/>
      <c r="D13" s="49"/>
      <c r="E13" s="49"/>
      <c r="F13" s="49"/>
      <c r="G13" s="49"/>
      <c r="H13" s="49"/>
    </row>
    <row r="15" spans="1:8" x14ac:dyDescent="0.25">
      <c r="A15" t="s">
        <v>4</v>
      </c>
    </row>
    <row r="16" spans="1:8" ht="42" customHeight="1" x14ac:dyDescent="0.25">
      <c r="A16" s="50" t="s">
        <v>28</v>
      </c>
      <c r="B16" s="50"/>
      <c r="C16" s="50"/>
      <c r="D16" s="50"/>
      <c r="E16" s="50"/>
      <c r="F16" s="50"/>
      <c r="G16" s="50"/>
      <c r="H16" s="50"/>
    </row>
    <row r="18" spans="1:8" x14ac:dyDescent="0.25">
      <c r="A18" t="s">
        <v>5</v>
      </c>
    </row>
    <row r="20" spans="1:8" ht="29.25" customHeight="1" x14ac:dyDescent="0.25">
      <c r="A20" s="31" t="s">
        <v>53</v>
      </c>
      <c r="B20" s="31"/>
      <c r="C20" s="51">
        <f>ROUND(SUM(C23)/(1+C22),2)</f>
        <v>0</v>
      </c>
      <c r="D20" s="51"/>
      <c r="E20" s="51"/>
      <c r="F20" s="51"/>
      <c r="G20" s="51"/>
      <c r="H20" s="51"/>
    </row>
    <row r="21" spans="1:8" ht="30" customHeight="1" x14ac:dyDescent="0.25">
      <c r="A21" s="31" t="s">
        <v>6</v>
      </c>
      <c r="B21" s="31"/>
      <c r="C21" s="52" t="str">
        <f>Arkusz2!E13</f>
        <v>zł 00/100</v>
      </c>
      <c r="D21" s="52"/>
      <c r="E21" s="52"/>
      <c r="F21" s="52"/>
      <c r="G21" s="52"/>
      <c r="H21" s="52"/>
    </row>
    <row r="22" spans="1:8" ht="30" customHeight="1" x14ac:dyDescent="0.25">
      <c r="A22" s="31" t="s">
        <v>30</v>
      </c>
      <c r="B22" s="31"/>
      <c r="C22" s="32">
        <v>0.23</v>
      </c>
      <c r="D22" s="32"/>
      <c r="E22" s="32"/>
      <c r="F22" s="32"/>
      <c r="G22" s="32"/>
      <c r="H22" s="32"/>
    </row>
    <row r="23" spans="1:8" ht="30" customHeight="1" x14ac:dyDescent="0.25">
      <c r="A23" s="31" t="s">
        <v>18</v>
      </c>
      <c r="B23" s="31"/>
      <c r="C23" s="33">
        <f>ROUND(SUM(G37),2)</f>
        <v>0</v>
      </c>
      <c r="D23" s="33"/>
      <c r="E23" s="33"/>
      <c r="F23" s="33"/>
      <c r="G23" s="33"/>
      <c r="H23" s="33"/>
    </row>
    <row r="24" spans="1:8" ht="30" customHeight="1" x14ac:dyDescent="0.25">
      <c r="A24" s="31" t="s">
        <v>19</v>
      </c>
      <c r="B24" s="31"/>
      <c r="C24" s="34" t="str">
        <f>Arkusz3!E13</f>
        <v>zł 00/100</v>
      </c>
      <c r="D24" s="34"/>
      <c r="E24" s="34"/>
      <c r="F24" s="34"/>
      <c r="G24" s="34"/>
      <c r="H24" s="34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30" t="s">
        <v>10</v>
      </c>
      <c r="B29" s="30" t="s">
        <v>11</v>
      </c>
      <c r="C29" s="30" t="s">
        <v>36</v>
      </c>
      <c r="D29" s="30" t="s">
        <v>27</v>
      </c>
      <c r="E29" s="27" t="s">
        <v>37</v>
      </c>
      <c r="F29" s="30" t="s">
        <v>12</v>
      </c>
      <c r="G29" s="30" t="s">
        <v>13</v>
      </c>
      <c r="H29" s="30" t="s">
        <v>29</v>
      </c>
    </row>
    <row r="30" spans="1:8" ht="93" customHeight="1" x14ac:dyDescent="0.25">
      <c r="A30" s="30"/>
      <c r="B30" s="30"/>
      <c r="C30" s="30"/>
      <c r="D30" s="30"/>
      <c r="E30" s="6" t="s">
        <v>38</v>
      </c>
      <c r="F30" s="30"/>
      <c r="G30" s="30"/>
      <c r="H30" s="30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32000</v>
      </c>
      <c r="D32" s="23"/>
      <c r="E32" s="45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3300</v>
      </c>
      <c r="D33" s="23"/>
      <c r="E33" s="46"/>
      <c r="F33" s="10">
        <f t="shared" ref="F33:F35" si="0">ROUND($D33-$E$32,2)</f>
        <v>0</v>
      </c>
      <c r="G33" s="11">
        <f t="shared" ref="G33:G35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47000</v>
      </c>
      <c r="D34" s="23"/>
      <c r="E34" s="46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3300</v>
      </c>
      <c r="D35" s="23"/>
      <c r="E35" s="46"/>
      <c r="F35" s="10">
        <f t="shared" si="0"/>
        <v>0</v>
      </c>
      <c r="G35" s="11">
        <f t="shared" si="1"/>
        <v>0</v>
      </c>
      <c r="H35" s="22">
        <f t="shared" si="2"/>
        <v>0</v>
      </c>
    </row>
    <row r="36" spans="1:8" x14ac:dyDescent="0.25">
      <c r="A36" s="7">
        <v>5</v>
      </c>
      <c r="B36" s="7" t="s">
        <v>31</v>
      </c>
      <c r="C36" s="24"/>
      <c r="D36" s="28"/>
      <c r="E36" s="47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1" t="s">
        <v>33</v>
      </c>
      <c r="B37" s="41"/>
      <c r="C37" s="41"/>
      <c r="D37" s="41"/>
      <c r="E37" s="41"/>
      <c r="F37" s="41"/>
      <c r="G37" s="11">
        <f>SUM(G32:G36)</f>
        <v>0</v>
      </c>
      <c r="H37" s="26"/>
    </row>
    <row r="38" spans="1:8" x14ac:dyDescent="0.25">
      <c r="A38" s="35" t="s">
        <v>34</v>
      </c>
      <c r="B38" s="35"/>
      <c r="C38" s="35"/>
      <c r="D38" s="35"/>
      <c r="E38" s="35"/>
      <c r="F38" s="35"/>
      <c r="G38" s="35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2" t="s">
        <v>20</v>
      </c>
      <c r="B40" s="43"/>
      <c r="C40" s="43"/>
      <c r="D40" s="43"/>
      <c r="E40" s="43"/>
      <c r="F40" s="43"/>
      <c r="G40" s="43"/>
    </row>
    <row r="41" spans="1:8" ht="60" customHeight="1" x14ac:dyDescent="0.25">
      <c r="A41" s="42" t="s">
        <v>56</v>
      </c>
      <c r="B41" s="42"/>
      <c r="C41" s="42"/>
      <c r="D41" s="42"/>
      <c r="E41" s="42"/>
      <c r="F41" s="42"/>
      <c r="G41" s="42"/>
      <c r="H41" s="42"/>
    </row>
    <row r="42" spans="1:8" ht="30.75" customHeight="1" x14ac:dyDescent="0.25">
      <c r="A42" s="44" t="s">
        <v>39</v>
      </c>
      <c r="B42" s="44"/>
      <c r="C42" s="44"/>
      <c r="D42" s="44"/>
      <c r="E42" s="44"/>
      <c r="F42" s="44"/>
      <c r="G42" s="44"/>
    </row>
    <row r="43" spans="1:8" ht="52.5" customHeight="1" x14ac:dyDescent="0.25">
      <c r="A43" s="42" t="s">
        <v>57</v>
      </c>
      <c r="B43" s="42"/>
      <c r="C43" s="42"/>
      <c r="D43" s="42"/>
      <c r="E43" s="42"/>
      <c r="F43" s="42"/>
      <c r="G43" s="42"/>
      <c r="H43" s="42"/>
    </row>
    <row r="44" spans="1:8" x14ac:dyDescent="0.25">
      <c r="B44" s="4"/>
    </row>
    <row r="45" spans="1:8" ht="49.5" customHeight="1" x14ac:dyDescent="0.25">
      <c r="B45" s="37"/>
      <c r="C45" s="39"/>
      <c r="E45" s="37"/>
      <c r="F45" s="38"/>
      <c r="G45" s="39"/>
    </row>
    <row r="46" spans="1:8" ht="30" customHeight="1" x14ac:dyDescent="0.25">
      <c r="B46" s="36" t="s">
        <v>7</v>
      </c>
      <c r="C46" s="36"/>
      <c r="E46" s="40" t="s">
        <v>8</v>
      </c>
      <c r="F46" s="40"/>
      <c r="G46" s="40"/>
    </row>
  </sheetData>
  <sheetProtection algorithmName="SHA-512" hashValue="Os09uoKZY5plvFV92SvKp683zbtH4ZRzmz3NfqxKz09Zf6Scam26TvQNxCYe3jz+1/SCRVozTBuAQTCReabrVw==" saltValue="H/qCSJmwjzYy5MEF35xpSA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46"/>
  <sheetViews>
    <sheetView topLeftCell="A31" workbookViewId="0">
      <selection activeCell="A41" sqref="A41:H41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48" t="s">
        <v>74</v>
      </c>
      <c r="B1" s="48"/>
      <c r="C1" s="48"/>
      <c r="D1" s="48"/>
      <c r="E1" s="48"/>
      <c r="F1" s="48"/>
      <c r="G1" s="48"/>
      <c r="H1" s="48"/>
    </row>
    <row r="2" spans="1:8" x14ac:dyDescent="0.25">
      <c r="A2" s="1"/>
    </row>
    <row r="3" spans="1:8" ht="33.75" customHeight="1" x14ac:dyDescent="0.25">
      <c r="A3" s="53" t="s">
        <v>59</v>
      </c>
      <c r="B3" s="54"/>
      <c r="C3" s="54"/>
      <c r="D3" s="54"/>
      <c r="E3" s="54"/>
      <c r="F3" s="54"/>
      <c r="G3" s="54"/>
      <c r="H3" s="54"/>
    </row>
    <row r="5" spans="1:8" ht="48" customHeight="1" x14ac:dyDescent="0.25">
      <c r="A5" s="49"/>
      <c r="B5" s="49"/>
      <c r="C5" s="49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49"/>
      <c r="B10" s="49"/>
      <c r="C10" s="49"/>
      <c r="D10" s="49"/>
      <c r="E10" s="49"/>
      <c r="F10" s="49"/>
      <c r="G10" s="49"/>
      <c r="H10" s="49"/>
    </row>
    <row r="12" spans="1:8" x14ac:dyDescent="0.25">
      <c r="A12" t="s">
        <v>3</v>
      </c>
    </row>
    <row r="13" spans="1:8" ht="30.75" customHeight="1" x14ac:dyDescent="0.25">
      <c r="A13" s="49"/>
      <c r="B13" s="49"/>
      <c r="C13" s="49"/>
      <c r="D13" s="49"/>
      <c r="E13" s="49"/>
      <c r="F13" s="49"/>
      <c r="G13" s="49"/>
      <c r="H13" s="49"/>
    </row>
    <row r="15" spans="1:8" x14ac:dyDescent="0.25">
      <c r="A15" t="s">
        <v>4</v>
      </c>
    </row>
    <row r="16" spans="1:8" ht="42" customHeight="1" x14ac:dyDescent="0.25">
      <c r="A16" s="50" t="s">
        <v>28</v>
      </c>
      <c r="B16" s="50"/>
      <c r="C16" s="50"/>
      <c r="D16" s="50"/>
      <c r="E16" s="50"/>
      <c r="F16" s="50"/>
      <c r="G16" s="50"/>
      <c r="H16" s="50"/>
    </row>
    <row r="18" spans="1:8" x14ac:dyDescent="0.25">
      <c r="A18" t="s">
        <v>5</v>
      </c>
    </row>
    <row r="20" spans="1:8" ht="29.25" customHeight="1" x14ac:dyDescent="0.25">
      <c r="A20" s="31" t="s">
        <v>54</v>
      </c>
      <c r="B20" s="31"/>
      <c r="C20" s="51">
        <f>ROUND(SUM(C23)/(1+C22),2)</f>
        <v>0</v>
      </c>
      <c r="D20" s="51"/>
      <c r="E20" s="51"/>
      <c r="F20" s="51"/>
      <c r="G20" s="51"/>
      <c r="H20" s="51"/>
    </row>
    <row r="21" spans="1:8" ht="30" customHeight="1" x14ac:dyDescent="0.25">
      <c r="A21" s="31" t="s">
        <v>6</v>
      </c>
      <c r="B21" s="31"/>
      <c r="C21" s="52" t="str">
        <f>Arkusz2!E13</f>
        <v>zł 00/100</v>
      </c>
      <c r="D21" s="52"/>
      <c r="E21" s="52"/>
      <c r="F21" s="52"/>
      <c r="G21" s="52"/>
      <c r="H21" s="52"/>
    </row>
    <row r="22" spans="1:8" ht="30" customHeight="1" x14ac:dyDescent="0.25">
      <c r="A22" s="31" t="s">
        <v>30</v>
      </c>
      <c r="B22" s="31"/>
      <c r="C22" s="32">
        <v>0.23</v>
      </c>
      <c r="D22" s="32"/>
      <c r="E22" s="32"/>
      <c r="F22" s="32"/>
      <c r="G22" s="32"/>
      <c r="H22" s="32"/>
    </row>
    <row r="23" spans="1:8" ht="30" customHeight="1" x14ac:dyDescent="0.25">
      <c r="A23" s="31" t="s">
        <v>18</v>
      </c>
      <c r="B23" s="31"/>
      <c r="C23" s="33">
        <f>ROUND(SUM(G37),2)</f>
        <v>0</v>
      </c>
      <c r="D23" s="33"/>
      <c r="E23" s="33"/>
      <c r="F23" s="33"/>
      <c r="G23" s="33"/>
      <c r="H23" s="33"/>
    </row>
    <row r="24" spans="1:8" ht="30" customHeight="1" x14ac:dyDescent="0.25">
      <c r="A24" s="31" t="s">
        <v>19</v>
      </c>
      <c r="B24" s="31"/>
      <c r="C24" s="34" t="str">
        <f>Arkusz3!E13</f>
        <v>zł 00/100</v>
      </c>
      <c r="D24" s="34"/>
      <c r="E24" s="34"/>
      <c r="F24" s="34"/>
      <c r="G24" s="34"/>
      <c r="H24" s="34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30" t="s">
        <v>10</v>
      </c>
      <c r="B29" s="30" t="s">
        <v>11</v>
      </c>
      <c r="C29" s="30" t="s">
        <v>36</v>
      </c>
      <c r="D29" s="30" t="s">
        <v>27</v>
      </c>
      <c r="E29" s="27" t="s">
        <v>37</v>
      </c>
      <c r="F29" s="30" t="s">
        <v>12</v>
      </c>
      <c r="G29" s="30" t="s">
        <v>13</v>
      </c>
      <c r="H29" s="30" t="s">
        <v>29</v>
      </c>
    </row>
    <row r="30" spans="1:8" ht="93" customHeight="1" x14ac:dyDescent="0.25">
      <c r="A30" s="30"/>
      <c r="B30" s="30"/>
      <c r="C30" s="30"/>
      <c r="D30" s="30"/>
      <c r="E30" s="6" t="s">
        <v>38</v>
      </c>
      <c r="F30" s="30"/>
      <c r="G30" s="30"/>
      <c r="H30" s="30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6350</v>
      </c>
      <c r="D32" s="23"/>
      <c r="E32" s="45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24"/>
      <c r="D33" s="28"/>
      <c r="E33" s="46"/>
      <c r="F33" s="10" t="str">
        <f>IF(C33=0,"-",ROUND($D33-$E$32,2))</f>
        <v>-</v>
      </c>
      <c r="G33" s="11" t="str">
        <f>IF(F33="-","-",ROUND($C33*$F33,2))</f>
        <v>-</v>
      </c>
      <c r="H33" s="22" t="str">
        <f>IF(G33="-","-",ROUND(SUM($G33)/(1+$C$22),2))</f>
        <v>-</v>
      </c>
    </row>
    <row r="34" spans="1:8" x14ac:dyDescent="0.25">
      <c r="A34" s="7">
        <v>3</v>
      </c>
      <c r="B34" s="7" t="s">
        <v>14</v>
      </c>
      <c r="C34" s="9">
        <v>19565</v>
      </c>
      <c r="D34" s="23"/>
      <c r="E34" s="46"/>
      <c r="F34" s="10">
        <f>ROUND($D34-$E$32,2)</f>
        <v>0</v>
      </c>
      <c r="G34" s="11">
        <f>ROUND($C34*$F34,2)</f>
        <v>0</v>
      </c>
      <c r="H34" s="22">
        <f>ROUND(SUM($G34)/(1+$C$22),2)</f>
        <v>0</v>
      </c>
    </row>
    <row r="35" spans="1:8" x14ac:dyDescent="0.25">
      <c r="A35" s="7">
        <v>4</v>
      </c>
      <c r="B35" s="7" t="s">
        <v>15</v>
      </c>
      <c r="C35" s="24"/>
      <c r="D35" s="28"/>
      <c r="E35" s="46"/>
      <c r="F35" s="10">
        <f>ROUND($D35-$E$32,2)</f>
        <v>0</v>
      </c>
      <c r="G35" s="11">
        <f>ROUND($C35*$F35,2)</f>
        <v>0</v>
      </c>
      <c r="H35" s="22">
        <f>ROUND(SUM($G35)/(1+$C$22),2)</f>
        <v>0</v>
      </c>
    </row>
    <row r="36" spans="1:8" x14ac:dyDescent="0.25">
      <c r="A36" s="7">
        <v>5</v>
      </c>
      <c r="B36" s="7" t="s">
        <v>31</v>
      </c>
      <c r="C36" s="24"/>
      <c r="D36" s="28"/>
      <c r="E36" s="47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1" t="s">
        <v>33</v>
      </c>
      <c r="B37" s="41"/>
      <c r="C37" s="41"/>
      <c r="D37" s="41"/>
      <c r="E37" s="41"/>
      <c r="F37" s="41"/>
      <c r="G37" s="11">
        <f>SUM(G32:G36)</f>
        <v>0</v>
      </c>
      <c r="H37" s="26"/>
    </row>
    <row r="38" spans="1:8" x14ac:dyDescent="0.25">
      <c r="A38" s="35" t="s">
        <v>34</v>
      </c>
      <c r="B38" s="35"/>
      <c r="C38" s="35"/>
      <c r="D38" s="35"/>
      <c r="E38" s="35"/>
      <c r="F38" s="35"/>
      <c r="G38" s="35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2" t="s">
        <v>20</v>
      </c>
      <c r="B40" s="43"/>
      <c r="C40" s="43"/>
      <c r="D40" s="43"/>
      <c r="E40" s="43"/>
      <c r="F40" s="43"/>
      <c r="G40" s="43"/>
    </row>
    <row r="41" spans="1:8" ht="60" customHeight="1" x14ac:dyDescent="0.25">
      <c r="A41" s="42" t="s">
        <v>56</v>
      </c>
      <c r="B41" s="42"/>
      <c r="C41" s="42"/>
      <c r="D41" s="42"/>
      <c r="E41" s="42"/>
      <c r="F41" s="42"/>
      <c r="G41" s="42"/>
      <c r="H41" s="42"/>
    </row>
    <row r="42" spans="1:8" ht="30.75" customHeight="1" x14ac:dyDescent="0.25">
      <c r="A42" s="44" t="s">
        <v>39</v>
      </c>
      <c r="B42" s="44"/>
      <c r="C42" s="44"/>
      <c r="D42" s="44"/>
      <c r="E42" s="44"/>
      <c r="F42" s="44"/>
      <c r="G42" s="44"/>
    </row>
    <row r="43" spans="1:8" ht="52.5" customHeight="1" x14ac:dyDescent="0.25">
      <c r="A43" s="42" t="s">
        <v>57</v>
      </c>
      <c r="B43" s="42"/>
      <c r="C43" s="42"/>
      <c r="D43" s="42"/>
      <c r="E43" s="42"/>
      <c r="F43" s="42"/>
      <c r="G43" s="42"/>
      <c r="H43" s="42"/>
    </row>
    <row r="44" spans="1:8" x14ac:dyDescent="0.25">
      <c r="B44" s="4"/>
    </row>
    <row r="45" spans="1:8" ht="49.5" customHeight="1" x14ac:dyDescent="0.25">
      <c r="B45" s="37"/>
      <c r="C45" s="39"/>
      <c r="E45" s="37"/>
      <c r="F45" s="38"/>
      <c r="G45" s="39"/>
    </row>
    <row r="46" spans="1:8" ht="30" customHeight="1" x14ac:dyDescent="0.25">
      <c r="B46" s="36" t="s">
        <v>7</v>
      </c>
      <c r="C46" s="36"/>
      <c r="E46" s="40" t="s">
        <v>8</v>
      </c>
      <c r="F46" s="40"/>
      <c r="G46" s="40"/>
    </row>
  </sheetData>
  <sheetProtection algorithmName="SHA-512" hashValue="IXnjzAyP1qwaJfMZPf13PJmpu4CJkSqZSah1368syRAR1zKof7zgyAAG3nUgGkxdUki2THfWUMPd6YVFnwFKcA==" saltValue="H1vO04ZOUt3EjSKV7XYasg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  <ignoredErrors>
    <ignoredError sqref="F33:H3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EDD7D-3823-4F2C-BAB2-A24419BF7347}">
  <sheetPr>
    <pageSetUpPr fitToPage="1"/>
  </sheetPr>
  <dimension ref="A1:H46"/>
  <sheetViews>
    <sheetView topLeftCell="A16" workbookViewId="0">
      <selection activeCell="A41" sqref="A41:H41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48" t="s">
        <v>74</v>
      </c>
      <c r="B1" s="48"/>
      <c r="C1" s="48"/>
      <c r="D1" s="48"/>
      <c r="E1" s="48"/>
      <c r="F1" s="48"/>
      <c r="G1" s="48"/>
      <c r="H1" s="48"/>
    </row>
    <row r="2" spans="1:8" x14ac:dyDescent="0.25">
      <c r="A2" s="1"/>
    </row>
    <row r="3" spans="1:8" ht="33.75" customHeight="1" x14ac:dyDescent="0.25">
      <c r="A3" s="53" t="s">
        <v>58</v>
      </c>
      <c r="B3" s="54"/>
      <c r="C3" s="54"/>
      <c r="D3" s="54"/>
      <c r="E3" s="54"/>
      <c r="F3" s="54"/>
      <c r="G3" s="54"/>
      <c r="H3" s="54"/>
    </row>
    <row r="5" spans="1:8" ht="48" customHeight="1" x14ac:dyDescent="0.25">
      <c r="A5" s="49"/>
      <c r="B5" s="49"/>
      <c r="C5" s="49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49"/>
      <c r="B10" s="49"/>
      <c r="C10" s="49"/>
      <c r="D10" s="49"/>
      <c r="E10" s="49"/>
      <c r="F10" s="49"/>
      <c r="G10" s="49"/>
      <c r="H10" s="49"/>
    </row>
    <row r="12" spans="1:8" x14ac:dyDescent="0.25">
      <c r="A12" t="s">
        <v>3</v>
      </c>
    </row>
    <row r="13" spans="1:8" ht="30.75" customHeight="1" x14ac:dyDescent="0.25">
      <c r="A13" s="49"/>
      <c r="B13" s="49"/>
      <c r="C13" s="49"/>
      <c r="D13" s="49"/>
      <c r="E13" s="49"/>
      <c r="F13" s="49"/>
      <c r="G13" s="49"/>
      <c r="H13" s="49"/>
    </row>
    <row r="15" spans="1:8" x14ac:dyDescent="0.25">
      <c r="A15" t="s">
        <v>4</v>
      </c>
    </row>
    <row r="16" spans="1:8" ht="42" customHeight="1" x14ac:dyDescent="0.25">
      <c r="A16" s="50" t="s">
        <v>28</v>
      </c>
      <c r="B16" s="50"/>
      <c r="C16" s="50"/>
      <c r="D16" s="50"/>
      <c r="E16" s="50"/>
      <c r="F16" s="50"/>
      <c r="G16" s="50"/>
      <c r="H16" s="50"/>
    </row>
    <row r="18" spans="1:8" x14ac:dyDescent="0.25">
      <c r="A18" t="s">
        <v>5</v>
      </c>
    </row>
    <row r="20" spans="1:8" ht="29.25" customHeight="1" x14ac:dyDescent="0.25">
      <c r="A20" s="31" t="s">
        <v>55</v>
      </c>
      <c r="B20" s="31"/>
      <c r="C20" s="51">
        <f>ROUND(SUM(C23)/(1+C22),2)</f>
        <v>0</v>
      </c>
      <c r="D20" s="51"/>
      <c r="E20" s="51"/>
      <c r="F20" s="51"/>
      <c r="G20" s="51"/>
      <c r="H20" s="51"/>
    </row>
    <row r="21" spans="1:8" ht="30" customHeight="1" x14ac:dyDescent="0.25">
      <c r="A21" s="31" t="s">
        <v>6</v>
      </c>
      <c r="B21" s="31"/>
      <c r="C21" s="52" t="str">
        <f>Arkusz2!E13</f>
        <v>zł 00/100</v>
      </c>
      <c r="D21" s="52"/>
      <c r="E21" s="52"/>
      <c r="F21" s="52"/>
      <c r="G21" s="52"/>
      <c r="H21" s="52"/>
    </row>
    <row r="22" spans="1:8" ht="30" customHeight="1" x14ac:dyDescent="0.25">
      <c r="A22" s="31" t="s">
        <v>30</v>
      </c>
      <c r="B22" s="31"/>
      <c r="C22" s="32">
        <v>0.23</v>
      </c>
      <c r="D22" s="32"/>
      <c r="E22" s="32"/>
      <c r="F22" s="32"/>
      <c r="G22" s="32"/>
      <c r="H22" s="32"/>
    </row>
    <row r="23" spans="1:8" ht="30" customHeight="1" x14ac:dyDescent="0.25">
      <c r="A23" s="31" t="s">
        <v>18</v>
      </c>
      <c r="B23" s="31"/>
      <c r="C23" s="33">
        <f>ROUND(SUM(G37),2)</f>
        <v>0</v>
      </c>
      <c r="D23" s="33"/>
      <c r="E23" s="33"/>
      <c r="F23" s="33"/>
      <c r="G23" s="33"/>
      <c r="H23" s="33"/>
    </row>
    <row r="24" spans="1:8" ht="30" customHeight="1" x14ac:dyDescent="0.25">
      <c r="A24" s="31" t="s">
        <v>19</v>
      </c>
      <c r="B24" s="31"/>
      <c r="C24" s="34" t="str">
        <f>Arkusz3!E13</f>
        <v>zł 00/100</v>
      </c>
      <c r="D24" s="34"/>
      <c r="E24" s="34"/>
      <c r="F24" s="34"/>
      <c r="G24" s="34"/>
      <c r="H24" s="34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30" t="s">
        <v>10</v>
      </c>
      <c r="B29" s="30" t="s">
        <v>11</v>
      </c>
      <c r="C29" s="30" t="s">
        <v>36</v>
      </c>
      <c r="D29" s="30" t="s">
        <v>27</v>
      </c>
      <c r="E29" s="29" t="s">
        <v>37</v>
      </c>
      <c r="F29" s="30" t="s">
        <v>12</v>
      </c>
      <c r="G29" s="30" t="s">
        <v>13</v>
      </c>
      <c r="H29" s="30" t="s">
        <v>29</v>
      </c>
    </row>
    <row r="30" spans="1:8" ht="93" customHeight="1" x14ac:dyDescent="0.25">
      <c r="A30" s="30"/>
      <c r="B30" s="30"/>
      <c r="C30" s="30"/>
      <c r="D30" s="30"/>
      <c r="E30" s="6" t="s">
        <v>38</v>
      </c>
      <c r="F30" s="30"/>
      <c r="G30" s="30"/>
      <c r="H30" s="30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1125</v>
      </c>
      <c r="D32" s="23"/>
      <c r="E32" s="45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550</v>
      </c>
      <c r="D33" s="23"/>
      <c r="E33" s="46"/>
      <c r="F33" s="10">
        <f t="shared" ref="F33:F35" si="0">ROUND($D33-$E$32,2)</f>
        <v>0</v>
      </c>
      <c r="G33" s="11">
        <f t="shared" ref="G33:G35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18000</v>
      </c>
      <c r="D34" s="23"/>
      <c r="E34" s="46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792</v>
      </c>
      <c r="D35" s="23"/>
      <c r="E35" s="46"/>
      <c r="F35" s="10">
        <f t="shared" si="0"/>
        <v>0</v>
      </c>
      <c r="G35" s="11">
        <f t="shared" si="1"/>
        <v>0</v>
      </c>
      <c r="H35" s="22">
        <f t="shared" si="2"/>
        <v>0</v>
      </c>
    </row>
    <row r="36" spans="1:8" x14ac:dyDescent="0.25">
      <c r="A36" s="7">
        <v>5</v>
      </c>
      <c r="B36" s="7" t="s">
        <v>31</v>
      </c>
      <c r="C36" s="24"/>
      <c r="D36" s="28"/>
      <c r="E36" s="47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1" t="s">
        <v>33</v>
      </c>
      <c r="B37" s="41"/>
      <c r="C37" s="41"/>
      <c r="D37" s="41"/>
      <c r="E37" s="41"/>
      <c r="F37" s="41"/>
      <c r="G37" s="11">
        <f>SUM(G32:G36)</f>
        <v>0</v>
      </c>
      <c r="H37" s="26"/>
    </row>
    <row r="38" spans="1:8" x14ac:dyDescent="0.25">
      <c r="A38" s="35" t="s">
        <v>34</v>
      </c>
      <c r="B38" s="35"/>
      <c r="C38" s="35"/>
      <c r="D38" s="35"/>
      <c r="E38" s="35"/>
      <c r="F38" s="35"/>
      <c r="G38" s="35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2" t="s">
        <v>20</v>
      </c>
      <c r="B40" s="43"/>
      <c r="C40" s="43"/>
      <c r="D40" s="43"/>
      <c r="E40" s="43"/>
      <c r="F40" s="43"/>
      <c r="G40" s="43"/>
    </row>
    <row r="41" spans="1:8" ht="60" customHeight="1" x14ac:dyDescent="0.25">
      <c r="A41" s="42" t="s">
        <v>56</v>
      </c>
      <c r="B41" s="42"/>
      <c r="C41" s="42"/>
      <c r="D41" s="42"/>
      <c r="E41" s="42"/>
      <c r="F41" s="42"/>
      <c r="G41" s="42"/>
      <c r="H41" s="42"/>
    </row>
    <row r="42" spans="1:8" ht="30.75" customHeight="1" x14ac:dyDescent="0.25">
      <c r="A42" s="44" t="s">
        <v>39</v>
      </c>
      <c r="B42" s="44"/>
      <c r="C42" s="44"/>
      <c r="D42" s="44"/>
      <c r="E42" s="44"/>
      <c r="F42" s="44"/>
      <c r="G42" s="44"/>
    </row>
    <row r="43" spans="1:8" ht="52.5" customHeight="1" x14ac:dyDescent="0.25">
      <c r="A43" s="42" t="s">
        <v>57</v>
      </c>
      <c r="B43" s="42"/>
      <c r="C43" s="42"/>
      <c r="D43" s="42"/>
      <c r="E43" s="42"/>
      <c r="F43" s="42"/>
      <c r="G43" s="42"/>
      <c r="H43" s="42"/>
    </row>
    <row r="44" spans="1:8" x14ac:dyDescent="0.25">
      <c r="B44" s="4"/>
    </row>
    <row r="45" spans="1:8" ht="49.5" customHeight="1" x14ac:dyDescent="0.25">
      <c r="B45" s="37"/>
      <c r="C45" s="39"/>
      <c r="E45" s="37"/>
      <c r="F45" s="38"/>
      <c r="G45" s="39"/>
    </row>
    <row r="46" spans="1:8" ht="30" customHeight="1" x14ac:dyDescent="0.25">
      <c r="B46" s="36" t="s">
        <v>7</v>
      </c>
      <c r="C46" s="36"/>
      <c r="E46" s="40" t="s">
        <v>8</v>
      </c>
      <c r="F46" s="40"/>
      <c r="G46" s="40"/>
    </row>
  </sheetData>
  <sheetProtection algorithmName="SHA-512" hashValue="0+fi89fBMZVQvMksXBbfMDX/QwPMu8rbzGZfUMcTvZ6vRaXNsnXq+T91U2xuGBl9td56HWMx6DZGhN0FcTjtBA==" saltValue="p2kulA2t6YGA8W94C9ibuA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42:G42"/>
    <mergeCell ref="A43:H43"/>
    <mergeCell ref="B45:C45"/>
    <mergeCell ref="E45:G45"/>
    <mergeCell ref="B46:C46"/>
    <mergeCell ref="E46:G46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20:B20"/>
    <mergeCell ref="C20:H20"/>
    <mergeCell ref="A21:B21"/>
    <mergeCell ref="C21:H21"/>
    <mergeCell ref="A22:B22"/>
    <mergeCell ref="C22:H22"/>
    <mergeCell ref="A16:H16"/>
    <mergeCell ref="A1:H1"/>
    <mergeCell ref="A3:H3"/>
    <mergeCell ref="A5:C5"/>
    <mergeCell ref="A10:H10"/>
    <mergeCell ref="A13:H13"/>
  </mergeCells>
  <pageMargins left="0.7" right="0.7" top="0.75" bottom="0.75" header="0.3" footer="0.3"/>
  <pageSetup paperSize="9"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1"/>
  <dimension ref="A1:J13"/>
  <sheetViews>
    <sheetView workbookViewId="0">
      <selection activeCell="J9" sqref="J9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2">
        <f>'Załącznik nr 1 ESA'!C20</f>
        <v>0</v>
      </c>
      <c r="B1" s="13"/>
      <c r="C1" s="13"/>
      <c r="D1" s="13"/>
      <c r="E1" s="13"/>
      <c r="F1" s="13"/>
      <c r="G1" s="55" t="s">
        <v>21</v>
      </c>
      <c r="H1" s="55"/>
      <c r="I1" s="13"/>
      <c r="J1" s="13"/>
    </row>
    <row r="2" spans="1:10" x14ac:dyDescent="0.25">
      <c r="A2" s="14"/>
      <c r="B2" s="13"/>
      <c r="C2" s="15" t="s">
        <v>22</v>
      </c>
      <c r="D2" s="16" t="s">
        <v>23</v>
      </c>
      <c r="E2" s="15" t="s">
        <v>22</v>
      </c>
      <c r="F2" s="16" t="s">
        <v>23</v>
      </c>
      <c r="G2" s="15" t="s">
        <v>22</v>
      </c>
      <c r="H2" s="16" t="s">
        <v>23</v>
      </c>
      <c r="I2" s="17" t="s">
        <v>24</v>
      </c>
      <c r="J2" s="18" t="s">
        <v>25</v>
      </c>
    </row>
    <row r="3" spans="1:10" x14ac:dyDescent="0.25">
      <c r="A3" s="13">
        <f>INT(A$1/10000000)</f>
        <v>0</v>
      </c>
      <c r="B3" s="13"/>
      <c r="C3" s="19">
        <f t="shared" ref="C3:C10" si="0">IF(AND(A3&gt;=0,A3&lt;=5),1,0)</f>
        <v>1</v>
      </c>
      <c r="D3" s="19">
        <f t="shared" ref="D3:D10" si="1">IF(AND(A3&gt;=6,A3&lt;=9),1,0)</f>
        <v>0</v>
      </c>
      <c r="E3" s="20" t="str">
        <f>IF(A3=0,"",IF(A3=1,IF(A4=0,"dziesięć milionów ",""),IF(A3=2,"dwadzieścia ",IF(A3=3,"trzydzieści ",IF(A3=4,"czterdzieści ",IF(A3=5,"pięćdziesiąt ",""))))))</f>
        <v/>
      </c>
      <c r="F3" s="20" t="str">
        <f>IF(A3=6,"sześćdziesiąt ",IF(A3=7,"siedemdziesiąt ",IF(A3=8,"osiemdziesiąt ",IF(A3=9,"dziewięćdziesiąt ",""))))</f>
        <v/>
      </c>
      <c r="G3" s="13"/>
      <c r="H3" s="13"/>
      <c r="I3" s="13"/>
      <c r="J3" s="20" t="str">
        <f>IF(C3,E3&amp;I3,IF(D3,F3&amp;I3,""))</f>
        <v/>
      </c>
    </row>
    <row r="4" spans="1:10" x14ac:dyDescent="0.25">
      <c r="A4" s="14">
        <f>INT(A$1/1000000)-A3*10</f>
        <v>0</v>
      </c>
      <c r="B4" s="13"/>
      <c r="C4" s="19">
        <f t="shared" si="0"/>
        <v>1</v>
      </c>
      <c r="D4" s="19">
        <f t="shared" si="1"/>
        <v>0</v>
      </c>
      <c r="E4" s="20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0" t="str">
        <f>IF(A4=6,"sześć milionów ",IF(A4=7,"siedem milionów ",IF(A4=8,"osiem milionów ",IF(A4=9,"dziewięć milionów ",""))))</f>
        <v/>
      </c>
      <c r="G4" s="20" t="str">
        <f>IF(A4=0,"",IF(A4=1,"jedenaście milionów ",IF(A4=2,"dwanaście milionów ",IF(A4=3,"trzynaście milionów ",IF(A4=4,"czternaście milionów ",IF(A4=5,"piętnaście milionów ",""))))))</f>
        <v/>
      </c>
      <c r="H4" s="20" t="str">
        <f>IF(A4=6,"szesnaście milionów ",IF(A4=7,"siedemnaście milionów ",IF(A4=8,"osiemnaście milionów ",IF(A4=9,"dziewiętnaście milionów ",""))))</f>
        <v/>
      </c>
      <c r="I4" s="13"/>
      <c r="J4" s="20" t="str">
        <f>IF(A3=1,IF(C4,G4,IF(D4,H4)),IF(C4,E4,IF(D4,F4,"")))</f>
        <v/>
      </c>
    </row>
    <row r="5" spans="1:10" x14ac:dyDescent="0.25">
      <c r="A5" s="13">
        <f>INT(A$1/100000)-10*A4-100*A3</f>
        <v>0</v>
      </c>
      <c r="B5" s="13"/>
      <c r="C5" s="19">
        <f t="shared" si="0"/>
        <v>1</v>
      </c>
      <c r="D5" s="19">
        <f t="shared" si="1"/>
        <v>0</v>
      </c>
      <c r="E5" s="20" t="str">
        <f>IF(A5=0,"",IF(A5=1,"sto ",IF(A5=2,"dwieście ",IF(A5=3,"trzysta ",IF(A5=4,"czterysta ",IF(A5=5,"pięćset ",""))))))</f>
        <v/>
      </c>
      <c r="F5" s="20" t="str">
        <f>IF(A5=6,"sześćset ",IF(A5=7,"siedemset ",IF(A5=8,"osiemset ",IF(A5=9,"dziewięćset ",""))))</f>
        <v/>
      </c>
      <c r="G5" s="13"/>
      <c r="H5" s="13"/>
      <c r="I5" s="13"/>
      <c r="J5" s="20" t="str">
        <f>IF(C5,E5&amp;I5,IF(D5,F5&amp;I5,""))</f>
        <v/>
      </c>
    </row>
    <row r="6" spans="1:10" x14ac:dyDescent="0.25">
      <c r="A6" s="13">
        <f>INT(A$1/10000)-10*A5-100*A4-1000*A3</f>
        <v>0</v>
      </c>
      <c r="B6" s="13"/>
      <c r="C6" s="19">
        <f t="shared" si="0"/>
        <v>1</v>
      </c>
      <c r="D6" s="19">
        <f t="shared" si="1"/>
        <v>0</v>
      </c>
      <c r="E6" s="20" t="str">
        <f>IF(A6=0,"",IF(A6=1,IF(A7=0,"dziesięć tysięcy ",""),IF(A6=2,"dwadzieścia ",IF(A6=3,"trzydzieści ",IF(A6=4,"czterdzieści ",IF(A6=5,"pięćdziesiąt ",""))))))</f>
        <v/>
      </c>
      <c r="F6" s="20" t="str">
        <f>IF(A6=6,"sześćdziesiąt ",IF(A6=7,"siedemdziesiąt ",IF(A6=8,"osiemdziesiąt ",IF(A6=9,"dziewięćdziesiąt ",""))))</f>
        <v/>
      </c>
      <c r="G6" s="13"/>
      <c r="H6" s="13"/>
      <c r="I6" s="13"/>
      <c r="J6" s="20" t="str">
        <f>IF(C6,E6&amp;I6,IF(D6,F6&amp;I6,""))</f>
        <v/>
      </c>
    </row>
    <row r="7" spans="1:10" x14ac:dyDescent="0.25">
      <c r="A7" s="14">
        <f>INT(A$1/1000)-10*A6-100*A5-1000*A4-10000*A3</f>
        <v>0</v>
      </c>
      <c r="B7" s="13"/>
      <c r="C7" s="19">
        <f t="shared" si="0"/>
        <v>1</v>
      </c>
      <c r="D7" s="19">
        <f t="shared" si="1"/>
        <v>0</v>
      </c>
      <c r="E7" s="20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0" t="str">
        <f>IF(A7=6,"sześć tysięcy ",IF(A7=7,"siedem tysięcy ",IF(A7=8,"osiem tysięcy ",IF(A7=9,"dziewięć tysięcy ",""))))</f>
        <v/>
      </c>
      <c r="G7" s="20" t="str">
        <f>IF(A7=0,"",IF(A7=1,"jedenaście tysięcy ",IF(A7=2,"dwanaście tysięcy ",IF(A7=3,"trzynaście tysięcy ",IF(A7=4,"czternaście tysięcy ",IF(A7=5,"piętnaście tysięcy ",""))))))</f>
        <v/>
      </c>
      <c r="H7" s="20" t="str">
        <f>IF(A7=6,"szesnaście tysięcy ",IF(A7=7,"siedemnaście tysięcy ",IF(A7=8,"osiemnaście tysięcy ",IF(A7=9,"dziewiętnaście tysięcy ",""))))</f>
        <v/>
      </c>
      <c r="I7" s="13"/>
      <c r="J7" s="20" t="str">
        <f>IF(A6=1,IF(C7,G7,IF(D7,H7)),IF(C7,E7,IF(D7,F7,"")))</f>
        <v/>
      </c>
    </row>
    <row r="8" spans="1:10" x14ac:dyDescent="0.25">
      <c r="A8" s="13">
        <f>INT(A$1/100)-10*A7-100*A6-1000*A5-10000*A4-100000*A3</f>
        <v>0</v>
      </c>
      <c r="B8" s="13"/>
      <c r="C8" s="19">
        <f t="shared" si="0"/>
        <v>1</v>
      </c>
      <c r="D8" s="19">
        <f t="shared" si="1"/>
        <v>0</v>
      </c>
      <c r="E8" s="20" t="str">
        <f>IF(A8=0,"",IF(A8=1,"sto ",IF(A8=2,"dwieście ",IF(A8=3,"trzysta ",IF(A8=4,"czterysta ",IF(A8=5,"pięćset ",""))))))</f>
        <v/>
      </c>
      <c r="F8" s="20" t="str">
        <f>IF(A8=6,"sześćset ",IF(A8=7,"siedemset ",IF(A8=8,"osiemset ",IF(A8=9,"dziewięćset ",""))))</f>
        <v/>
      </c>
      <c r="G8" s="13"/>
      <c r="H8" s="13"/>
      <c r="I8" s="13"/>
      <c r="J8" s="20" t="str">
        <f>IF(C8,E8&amp;I8,IF(D8,F8&amp;I8,""))</f>
        <v/>
      </c>
    </row>
    <row r="9" spans="1:10" x14ac:dyDescent="0.25">
      <c r="A9" s="13">
        <f>INT(A$1/10)-10*A8-100*A7-1000*A6-10000*A5-100000*A4-1000000*A3</f>
        <v>0</v>
      </c>
      <c r="B9" s="13"/>
      <c r="C9" s="19">
        <f t="shared" si="0"/>
        <v>1</v>
      </c>
      <c r="D9" s="19">
        <f t="shared" si="1"/>
        <v>0</v>
      </c>
      <c r="E9" s="20" t="str">
        <f>IF(A9=0,"",IF(A9=1,IF(A10=0,"dziesięć ",""),IF(A9=2,"dwadzieścia ",IF(A9=3,"trzydzieści ",IF(A9=4,"czterdzieści ",IF(A9=5,"pięćdziesiąt ",""))))))</f>
        <v/>
      </c>
      <c r="F9" s="20" t="str">
        <f>IF(A9=6,"sześćdziesiąt ",IF(A9=7,"siedemdziesiąt ",IF(A9=8,"osiemdziesiąt ",IF(A9=9,"dziewięćdziesiąt ",""))))</f>
        <v/>
      </c>
      <c r="G9" s="13"/>
      <c r="H9" s="13"/>
      <c r="I9" s="13"/>
      <c r="J9" s="20" t="str">
        <f>IF(C9,E9&amp;I9,IF(D9,F9&amp;I9,""))</f>
        <v/>
      </c>
    </row>
    <row r="10" spans="1:10" x14ac:dyDescent="0.25">
      <c r="A10" s="14">
        <f>INT(A$1)-10*A9-100*A8-1000*A7-10000*A6-100000*A5-1000000*A4-10000000*A3</f>
        <v>0</v>
      </c>
      <c r="B10" s="13"/>
      <c r="C10" s="19">
        <f t="shared" si="0"/>
        <v>1</v>
      </c>
      <c r="D10" s="19">
        <f t="shared" si="1"/>
        <v>0</v>
      </c>
      <c r="E10" s="20" t="str">
        <f>IF(A10=0,"",IF(A10=1,"jeden ",IF(A10=2,"dwa ",IF(A10=3,"trzy ",IF(A10=4,"cztery ",IF(A10=5,"pięć ",""))))))</f>
        <v/>
      </c>
      <c r="F10" s="20" t="str">
        <f>IF(A10=6,"sześć ",IF(A10=7,"siedem ",IF(A10=8,"osiem ",IF(A10=9,"dziewięć ",""))))</f>
        <v/>
      </c>
      <c r="G10" s="20" t="str">
        <f>IF(A10=0,"",IF(A10=1,"jedenaście ",IF(A10=2,"dwanaście ",IF(A10=3,"trzynaście ",IF(A10=4,"czternaście ",IF(A10=5,"piętnaście ",""))))))</f>
        <v/>
      </c>
      <c r="H10" s="20" t="str">
        <f>IF(A10=6,"szesnaście ",IF(A10=7,"siedemnaście ",IF(A10=8,"osiemnaście ",IF(A10=9,"dziewiętnaście ",""))))</f>
        <v/>
      </c>
      <c r="I10" s="13"/>
      <c r="J10" s="20" t="str">
        <f>IF(A9=1,IF(C10,G10,IF(D10,H10)),IF(C10,E10,IF(D10,F10,"")))</f>
        <v/>
      </c>
    </row>
    <row r="11" spans="1:10" x14ac:dyDescent="0.25">
      <c r="A11" s="21">
        <f>ROUND((A1-TRUNC(A1,0))*100,0)</f>
        <v>0</v>
      </c>
      <c r="B11" s="13"/>
      <c r="C11" s="13"/>
      <c r="D11" s="13"/>
      <c r="E11" s="13"/>
      <c r="F11" s="13"/>
      <c r="G11" s="13"/>
      <c r="H11" s="13"/>
      <c r="I11" s="13"/>
      <c r="J11" s="20" t="str">
        <f>"zł "&amp;TEXT(A11,"00")&amp;"/100"</f>
        <v>zł 00/100</v>
      </c>
    </row>
    <row r="12" spans="1:10" x14ac:dyDescent="0.25">
      <c r="A12" s="13"/>
      <c r="B12" s="13"/>
      <c r="C12" s="13"/>
      <c r="D12" s="13"/>
      <c r="E12" s="18" t="s">
        <v>26</v>
      </c>
      <c r="F12" s="13"/>
      <c r="G12" s="13"/>
      <c r="H12" s="13"/>
      <c r="I12" s="13"/>
      <c r="J12" s="13"/>
    </row>
    <row r="13" spans="1:10" x14ac:dyDescent="0.25">
      <c r="A13" s="12">
        <f>TRUNC(A1,1)</f>
        <v>0</v>
      </c>
      <c r="B13" s="13"/>
      <c r="C13" s="13"/>
      <c r="D13" s="13"/>
      <c r="E13" s="20" t="str">
        <f>J3&amp;J4&amp;J5&amp;J6&amp;J7&amp;J8&amp;J9&amp;J10&amp;J11</f>
        <v>zł 00/100</v>
      </c>
      <c r="F13" s="20"/>
      <c r="G13" s="20"/>
      <c r="H13" s="20"/>
      <c r="I13" s="20"/>
      <c r="J13" s="20"/>
    </row>
  </sheetData>
  <mergeCells count="1">
    <mergeCell ref="G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12"/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2">
        <f>'Załącznik nr 1 ESA'!C23</f>
        <v>0</v>
      </c>
      <c r="B1" s="13"/>
      <c r="C1" s="13"/>
      <c r="D1" s="13"/>
      <c r="E1" s="13"/>
      <c r="F1" s="13"/>
      <c r="G1" s="55" t="s">
        <v>21</v>
      </c>
      <c r="H1" s="55"/>
      <c r="I1" s="13"/>
      <c r="J1" s="13"/>
    </row>
    <row r="2" spans="1:10" x14ac:dyDescent="0.25">
      <c r="A2" s="14"/>
      <c r="B2" s="13"/>
      <c r="C2" s="15" t="s">
        <v>22</v>
      </c>
      <c r="D2" s="16" t="s">
        <v>23</v>
      </c>
      <c r="E2" s="15" t="s">
        <v>22</v>
      </c>
      <c r="F2" s="16" t="s">
        <v>23</v>
      </c>
      <c r="G2" s="15" t="s">
        <v>22</v>
      </c>
      <c r="H2" s="16" t="s">
        <v>23</v>
      </c>
      <c r="I2" s="17" t="s">
        <v>24</v>
      </c>
      <c r="J2" s="18" t="s">
        <v>25</v>
      </c>
    </row>
    <row r="3" spans="1:10" x14ac:dyDescent="0.25">
      <c r="A3" s="13">
        <f>INT(A$1/10000000)</f>
        <v>0</v>
      </c>
      <c r="B3" s="13"/>
      <c r="C3" s="19">
        <f t="shared" ref="C3:C10" si="0">IF(AND(A3&gt;=0,A3&lt;=5),1,0)</f>
        <v>1</v>
      </c>
      <c r="D3" s="19">
        <f t="shared" ref="D3:D10" si="1">IF(AND(A3&gt;=6,A3&lt;=9),1,0)</f>
        <v>0</v>
      </c>
      <c r="E3" s="20" t="str">
        <f>IF(A3=0,"",IF(A3=1,IF(A4=0,"dziesięć milionów ",""),IF(A3=2,"dwadzieścia ",IF(A3=3,"trzydzieści ",IF(A3=4,"czterdzieści ",IF(A3=5,"pięćdziesiąt ",""))))))</f>
        <v/>
      </c>
      <c r="F3" s="20" t="str">
        <f>IF(A3=6,"sześćdziesiąt ",IF(A3=7,"siedemdziesiąt ",IF(A3=8,"osiemdziesiąt ",IF(A3=9,"dziewięćdziesiąt ",""))))</f>
        <v/>
      </c>
      <c r="G3" s="13"/>
      <c r="H3" s="13"/>
      <c r="I3" s="13"/>
      <c r="J3" s="20" t="str">
        <f>IF(C3,E3&amp;I3,IF(D3,F3&amp;I3,""))</f>
        <v/>
      </c>
    </row>
    <row r="4" spans="1:10" x14ac:dyDescent="0.25">
      <c r="A4" s="14">
        <f>INT(A$1/1000000)-A3*10</f>
        <v>0</v>
      </c>
      <c r="B4" s="13"/>
      <c r="C4" s="19">
        <f t="shared" si="0"/>
        <v>1</v>
      </c>
      <c r="D4" s="19">
        <f t="shared" si="1"/>
        <v>0</v>
      </c>
      <c r="E4" s="20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0" t="str">
        <f>IF(A4=6,"sześć milionów ",IF(A4=7,"siedem milionów ",IF(A4=8,"osiem milionów ",IF(A4=9,"dziewięć milionów ",""))))</f>
        <v/>
      </c>
      <c r="G4" s="20" t="str">
        <f>IF(A4=0,"",IF(A4=1,"jedenaście milionów ",IF(A4=2,"dwanaście milionów ",IF(A4=3,"trzynaście milionów ",IF(A4=4,"czternaście milionów ",IF(A4=5,"piętnaście milionów ",""))))))</f>
        <v/>
      </c>
      <c r="H4" s="20" t="str">
        <f>IF(A4=6,"szesnaście milionów ",IF(A4=7,"siedemnaście milionów ",IF(A4=8,"osiemnaście milionów ",IF(A4=9,"dziewiętnaście milionów ",""))))</f>
        <v/>
      </c>
      <c r="I4" s="13"/>
      <c r="J4" s="20" t="str">
        <f>IF(A3=1,IF(C4,G4,IF(D4,H4)),IF(C4,E4,IF(D4,F4,"")))</f>
        <v/>
      </c>
    </row>
    <row r="5" spans="1:10" x14ac:dyDescent="0.25">
      <c r="A5" s="13">
        <f>INT(A$1/100000)-10*A4-100*A3</f>
        <v>0</v>
      </c>
      <c r="B5" s="13"/>
      <c r="C5" s="19">
        <f t="shared" si="0"/>
        <v>1</v>
      </c>
      <c r="D5" s="19">
        <f t="shared" si="1"/>
        <v>0</v>
      </c>
      <c r="E5" s="20" t="str">
        <f>IF(A5=0,"",IF(A5=1,"sto ",IF(A5=2,"dwieście ",IF(A5=3,"trzysta ",IF(A5=4,"czterysta ",IF(A5=5,"pięćset ",""))))))</f>
        <v/>
      </c>
      <c r="F5" s="20" t="str">
        <f>IF(A5=6,"sześćset ",IF(A5=7,"siedemset ",IF(A5=8,"osiemset ",IF(A5=9,"dziewięćset ",""))))</f>
        <v/>
      </c>
      <c r="G5" s="13"/>
      <c r="H5" s="13"/>
      <c r="I5" s="13"/>
      <c r="J5" s="20" t="str">
        <f>IF(C5,E5&amp;I5,IF(D5,F5&amp;I5,""))</f>
        <v/>
      </c>
    </row>
    <row r="6" spans="1:10" x14ac:dyDescent="0.25">
      <c r="A6" s="13">
        <f>INT(A$1/10000)-10*A5-100*A4-1000*A3</f>
        <v>0</v>
      </c>
      <c r="B6" s="13"/>
      <c r="C6" s="19">
        <f t="shared" si="0"/>
        <v>1</v>
      </c>
      <c r="D6" s="19">
        <f t="shared" si="1"/>
        <v>0</v>
      </c>
      <c r="E6" s="20" t="str">
        <f>IF(A6=0,"",IF(A6=1,IF(A7=0,"dziesięć tysięcy ",""),IF(A6=2,"dwadzieścia ",IF(A6=3,"trzydzieści ",IF(A6=4,"czterdzieści ",IF(A6=5,"pięćdziesiąt ",""))))))</f>
        <v/>
      </c>
      <c r="F6" s="20" t="str">
        <f>IF(A6=6,"sześćdziesiąt ",IF(A6=7,"siedemdziesiąt ",IF(A6=8,"osiemdziesiąt ",IF(A6=9,"dziewięćdziesiąt ",""))))</f>
        <v/>
      </c>
      <c r="G6" s="13"/>
      <c r="H6" s="13"/>
      <c r="I6" s="13"/>
      <c r="J6" s="20" t="str">
        <f>IF(C6,E6&amp;I6,IF(D6,F6&amp;I6,""))</f>
        <v/>
      </c>
    </row>
    <row r="7" spans="1:10" x14ac:dyDescent="0.25">
      <c r="A7" s="14">
        <f>INT(A$1/1000)-10*A6-100*A5-1000*A4-10000*A3</f>
        <v>0</v>
      </c>
      <c r="B7" s="13"/>
      <c r="C7" s="19">
        <f t="shared" si="0"/>
        <v>1</v>
      </c>
      <c r="D7" s="19">
        <f t="shared" si="1"/>
        <v>0</v>
      </c>
      <c r="E7" s="20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0" t="str">
        <f>IF(A7=6,"sześć tysięcy ",IF(A7=7,"siedem tysięcy ",IF(A7=8,"osiem tysięcy ",IF(A7=9,"dziewięć tysięcy ",""))))</f>
        <v/>
      </c>
      <c r="G7" s="20" t="str">
        <f>IF(A7=0,"",IF(A7=1,"jedenaście tysięcy ",IF(A7=2,"dwanaście tysięcy ",IF(A7=3,"trzynaście tysięcy ",IF(A7=4,"czternaście tysięcy ",IF(A7=5,"piętnaście tysięcy ",""))))))</f>
        <v/>
      </c>
      <c r="H7" s="20" t="str">
        <f>IF(A7=6,"szesnaście tysięcy ",IF(A7=7,"siedemnaście tysięcy ",IF(A7=8,"osiemnaście tysięcy ",IF(A7=9,"dziewiętnaście tysięcy ",""))))</f>
        <v/>
      </c>
      <c r="I7" s="13"/>
      <c r="J7" s="20" t="str">
        <f>IF(A6=1,IF(C7,G7,IF(D7,H7)),IF(C7,E7,IF(D7,F7,"")))</f>
        <v/>
      </c>
    </row>
    <row r="8" spans="1:10" x14ac:dyDescent="0.25">
      <c r="A8" s="13">
        <f>INT(A$1/100)-10*A7-100*A6-1000*A5-10000*A4-100000*A3</f>
        <v>0</v>
      </c>
      <c r="B8" s="13"/>
      <c r="C8" s="19">
        <f t="shared" si="0"/>
        <v>1</v>
      </c>
      <c r="D8" s="19">
        <f t="shared" si="1"/>
        <v>0</v>
      </c>
      <c r="E8" s="20" t="str">
        <f>IF(A8=0,"",IF(A8=1,"sto ",IF(A8=2,"dwieście ",IF(A8=3,"trzysta ",IF(A8=4,"czterysta ",IF(A8=5,"pięćset ",""))))))</f>
        <v/>
      </c>
      <c r="F8" s="20" t="str">
        <f>IF(A8=6,"sześćset ",IF(A8=7,"siedemset ",IF(A8=8,"osiemset ",IF(A8=9,"dziewięćset ",""))))</f>
        <v/>
      </c>
      <c r="G8" s="13"/>
      <c r="H8" s="13"/>
      <c r="I8" s="13"/>
      <c r="J8" s="20" t="str">
        <f>IF(C8,E8&amp;I8,IF(D8,F8&amp;I8,""))</f>
        <v/>
      </c>
    </row>
    <row r="9" spans="1:10" x14ac:dyDescent="0.25">
      <c r="A9" s="13">
        <f>INT(A$1/10)-10*A8-100*A7-1000*A6-10000*A5-100000*A4-1000000*A3</f>
        <v>0</v>
      </c>
      <c r="B9" s="13"/>
      <c r="C9" s="19">
        <f t="shared" si="0"/>
        <v>1</v>
      </c>
      <c r="D9" s="19">
        <f t="shared" si="1"/>
        <v>0</v>
      </c>
      <c r="E9" s="20" t="str">
        <f>IF(A9=0,"",IF(A9=1,IF(A10=0,"dziesięć ",""),IF(A9=2,"dwadzieścia ",IF(A9=3,"trzydzieści ",IF(A9=4,"czterdzieści ",IF(A9=5,"pięćdziesiąt ",""))))))</f>
        <v/>
      </c>
      <c r="F9" s="20" t="str">
        <f>IF(A9=6,"sześćdziesiąt ",IF(A9=7,"siedemdziesiąt ",IF(A9=8,"osiemdziesiąt ",IF(A9=9,"dziewięćdziesiąt ",""))))</f>
        <v/>
      </c>
      <c r="G9" s="13"/>
      <c r="H9" s="13"/>
      <c r="I9" s="13"/>
      <c r="J9" s="20" t="str">
        <f>IF(C9,E9&amp;I9,IF(D9,F9&amp;I9,""))</f>
        <v/>
      </c>
    </row>
    <row r="10" spans="1:10" x14ac:dyDescent="0.25">
      <c r="A10" s="14">
        <f>INT(A$1)-10*A9-100*A8-1000*A7-10000*A6-100000*A5-1000000*A4-10000000*A3</f>
        <v>0</v>
      </c>
      <c r="B10" s="13"/>
      <c r="C10" s="19">
        <f t="shared" si="0"/>
        <v>1</v>
      </c>
      <c r="D10" s="19">
        <f t="shared" si="1"/>
        <v>0</v>
      </c>
      <c r="E10" s="20" t="str">
        <f>IF(A10=0,"",IF(A10=1,"jeden ",IF(A10=2,"dwa ",IF(A10=3,"trzy ",IF(A10=4,"cztery ",IF(A10=5,"pięć ",""))))))</f>
        <v/>
      </c>
      <c r="F10" s="20" t="str">
        <f>IF(A10=6,"sześć ",IF(A10=7,"siedem ",IF(A10=8,"osiem ",IF(A10=9,"dziewięć ",""))))</f>
        <v/>
      </c>
      <c r="G10" s="20" t="str">
        <f>IF(A10=0,"",IF(A10=1,"jedenaście ",IF(A10=2,"dwanaście ",IF(A10=3,"trzynaście ",IF(A10=4,"czternaście ",IF(A10=5,"piętnaście ",""))))))</f>
        <v/>
      </c>
      <c r="H10" s="20" t="str">
        <f>IF(A10=6,"szesnaście ",IF(A10=7,"siedemnaście ",IF(A10=8,"osiemnaście ",IF(A10=9,"dziewiętnaście ",""))))</f>
        <v/>
      </c>
      <c r="I10" s="13"/>
      <c r="J10" s="20" t="str">
        <f>IF(A9=1,IF(C10,G10,IF(D10,H10)),IF(C10,E10,IF(D10,F10,"")))</f>
        <v/>
      </c>
    </row>
    <row r="11" spans="1:10" x14ac:dyDescent="0.25">
      <c r="A11" s="21">
        <f>ROUND((A1-TRUNC(A1,0))*100,0)</f>
        <v>0</v>
      </c>
      <c r="B11" s="13"/>
      <c r="C11" s="13"/>
      <c r="D11" s="13"/>
      <c r="E11" s="13"/>
      <c r="F11" s="13"/>
      <c r="G11" s="13"/>
      <c r="H11" s="13"/>
      <c r="I11" s="13"/>
      <c r="J11" s="20" t="str">
        <f>"zł "&amp;TEXT(A11,"00")&amp;"/100"</f>
        <v>zł 00/100</v>
      </c>
    </row>
    <row r="12" spans="1:10" x14ac:dyDescent="0.25">
      <c r="A12" s="13"/>
      <c r="B12" s="13"/>
      <c r="C12" s="13"/>
      <c r="D12" s="13"/>
      <c r="E12" s="18" t="s">
        <v>26</v>
      </c>
      <c r="F12" s="13"/>
      <c r="G12" s="13"/>
      <c r="H12" s="13"/>
      <c r="I12" s="13"/>
      <c r="J12" s="13"/>
    </row>
    <row r="13" spans="1:10" x14ac:dyDescent="0.25">
      <c r="A13" s="12">
        <f>TRUNC(A1,1)</f>
        <v>0</v>
      </c>
      <c r="B13" s="13"/>
      <c r="C13" s="13"/>
      <c r="D13" s="13"/>
      <c r="E13" s="20" t="str">
        <f>J3&amp;J4&amp;J5&amp;J6&amp;J7&amp;J8&amp;J9&amp;J10&amp;J11</f>
        <v>zł 00/100</v>
      </c>
      <c r="F13" s="20"/>
      <c r="G13" s="20"/>
      <c r="H13" s="20"/>
      <c r="I13" s="20"/>
      <c r="J13" s="20"/>
    </row>
  </sheetData>
  <mergeCells count="1"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H46"/>
  <sheetViews>
    <sheetView topLeftCell="A22" workbookViewId="0">
      <selection activeCell="A41" sqref="A41:H41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48" t="s">
        <v>74</v>
      </c>
      <c r="B1" s="48"/>
      <c r="C1" s="48"/>
      <c r="D1" s="48"/>
      <c r="E1" s="48"/>
      <c r="F1" s="48"/>
      <c r="G1" s="48"/>
      <c r="H1" s="48"/>
    </row>
    <row r="2" spans="1:8" x14ac:dyDescent="0.25">
      <c r="A2" s="1"/>
    </row>
    <row r="3" spans="1:8" ht="33.75" customHeight="1" x14ac:dyDescent="0.25">
      <c r="A3" s="53" t="s">
        <v>73</v>
      </c>
      <c r="B3" s="54"/>
      <c r="C3" s="54"/>
      <c r="D3" s="54"/>
      <c r="E3" s="54"/>
      <c r="F3" s="54"/>
      <c r="G3" s="54"/>
      <c r="H3" s="54"/>
    </row>
    <row r="5" spans="1:8" ht="48" customHeight="1" x14ac:dyDescent="0.25">
      <c r="A5" s="49"/>
      <c r="B5" s="49"/>
      <c r="C5" s="49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49"/>
      <c r="B10" s="49"/>
      <c r="C10" s="49"/>
      <c r="D10" s="49"/>
      <c r="E10" s="49"/>
      <c r="F10" s="49"/>
      <c r="G10" s="49"/>
      <c r="H10" s="49"/>
    </row>
    <row r="12" spans="1:8" x14ac:dyDescent="0.25">
      <c r="A12" t="s">
        <v>3</v>
      </c>
    </row>
    <row r="13" spans="1:8" ht="30.75" customHeight="1" x14ac:dyDescent="0.25">
      <c r="A13" s="49"/>
      <c r="B13" s="49"/>
      <c r="C13" s="49"/>
      <c r="D13" s="49"/>
      <c r="E13" s="49"/>
      <c r="F13" s="49"/>
      <c r="G13" s="49"/>
      <c r="H13" s="49"/>
    </row>
    <row r="15" spans="1:8" x14ac:dyDescent="0.25">
      <c r="A15" t="s">
        <v>4</v>
      </c>
    </row>
    <row r="16" spans="1:8" ht="42" customHeight="1" x14ac:dyDescent="0.25">
      <c r="A16" s="50" t="s">
        <v>28</v>
      </c>
      <c r="B16" s="50"/>
      <c r="C16" s="50"/>
      <c r="D16" s="50"/>
      <c r="E16" s="50"/>
      <c r="F16" s="50"/>
      <c r="G16" s="50"/>
      <c r="H16" s="50"/>
    </row>
    <row r="18" spans="1:8" x14ac:dyDescent="0.25">
      <c r="A18" t="s">
        <v>5</v>
      </c>
    </row>
    <row r="20" spans="1:8" ht="29.25" customHeight="1" x14ac:dyDescent="0.25">
      <c r="A20" s="31" t="s">
        <v>35</v>
      </c>
      <c r="B20" s="31"/>
      <c r="C20" s="51">
        <f>ROUND(SUM(C23)/(1+C22),2)</f>
        <v>0</v>
      </c>
      <c r="D20" s="51"/>
      <c r="E20" s="51"/>
      <c r="F20" s="51"/>
      <c r="G20" s="51"/>
      <c r="H20" s="51"/>
    </row>
    <row r="21" spans="1:8" ht="30" customHeight="1" x14ac:dyDescent="0.25">
      <c r="A21" s="31" t="s">
        <v>6</v>
      </c>
      <c r="B21" s="31"/>
      <c r="C21" s="52" t="str">
        <f>Arkusz2!E13</f>
        <v>zł 00/100</v>
      </c>
      <c r="D21" s="52"/>
      <c r="E21" s="52"/>
      <c r="F21" s="52"/>
      <c r="G21" s="52"/>
      <c r="H21" s="52"/>
    </row>
    <row r="22" spans="1:8" ht="30" customHeight="1" x14ac:dyDescent="0.25">
      <c r="A22" s="31" t="s">
        <v>30</v>
      </c>
      <c r="B22" s="31"/>
      <c r="C22" s="32">
        <v>0.23</v>
      </c>
      <c r="D22" s="32"/>
      <c r="E22" s="32"/>
      <c r="F22" s="32"/>
      <c r="G22" s="32"/>
      <c r="H22" s="32"/>
    </row>
    <row r="23" spans="1:8" ht="30" customHeight="1" x14ac:dyDescent="0.25">
      <c r="A23" s="31" t="s">
        <v>18</v>
      </c>
      <c r="B23" s="31"/>
      <c r="C23" s="33">
        <f>ROUND(SUM(G37),2)</f>
        <v>0</v>
      </c>
      <c r="D23" s="33"/>
      <c r="E23" s="33"/>
      <c r="F23" s="33"/>
      <c r="G23" s="33"/>
      <c r="H23" s="33"/>
    </row>
    <row r="24" spans="1:8" ht="30" customHeight="1" x14ac:dyDescent="0.25">
      <c r="A24" s="31" t="s">
        <v>19</v>
      </c>
      <c r="B24" s="31"/>
      <c r="C24" s="34" t="str">
        <f>Arkusz3!E13</f>
        <v>zł 00/100</v>
      </c>
      <c r="D24" s="34"/>
      <c r="E24" s="34"/>
      <c r="F24" s="34"/>
      <c r="G24" s="34"/>
      <c r="H24" s="34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30" t="s">
        <v>10</v>
      </c>
      <c r="B29" s="30" t="s">
        <v>11</v>
      </c>
      <c r="C29" s="30" t="s">
        <v>36</v>
      </c>
      <c r="D29" s="30" t="s">
        <v>27</v>
      </c>
      <c r="E29" s="25" t="s">
        <v>37</v>
      </c>
      <c r="F29" s="30" t="s">
        <v>12</v>
      </c>
      <c r="G29" s="30" t="s">
        <v>13</v>
      </c>
      <c r="H29" s="30" t="s">
        <v>29</v>
      </c>
    </row>
    <row r="30" spans="1:8" ht="93" customHeight="1" x14ac:dyDescent="0.25">
      <c r="A30" s="30"/>
      <c r="B30" s="30"/>
      <c r="C30" s="30"/>
      <c r="D30" s="30"/>
      <c r="E30" s="6" t="s">
        <v>38</v>
      </c>
      <c r="F30" s="30"/>
      <c r="G30" s="30"/>
      <c r="H30" s="30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35559.15</v>
      </c>
      <c r="D32" s="23"/>
      <c r="E32" s="45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26078.77</v>
      </c>
      <c r="D33" s="23"/>
      <c r="E33" s="46"/>
      <c r="F33" s="10">
        <f t="shared" ref="F33:F35" si="0">ROUND($D33-$E$32,2)</f>
        <v>0</v>
      </c>
      <c r="G33" s="11">
        <f t="shared" ref="G33:G34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17277.79</v>
      </c>
      <c r="D34" s="23"/>
      <c r="E34" s="46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20312.03</v>
      </c>
      <c r="D35" s="23"/>
      <c r="E35" s="46"/>
      <c r="F35" s="10">
        <f t="shared" si="0"/>
        <v>0</v>
      </c>
      <c r="G35" s="11">
        <f>ROUND($C35*$F35,2)</f>
        <v>0</v>
      </c>
      <c r="H35" s="22">
        <f t="shared" si="2"/>
        <v>0</v>
      </c>
    </row>
    <row r="36" spans="1:8" x14ac:dyDescent="0.25">
      <c r="A36" s="7">
        <v>5</v>
      </c>
      <c r="B36" s="7" t="s">
        <v>31</v>
      </c>
      <c r="C36" s="24"/>
      <c r="D36" s="28"/>
      <c r="E36" s="47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1" t="s">
        <v>33</v>
      </c>
      <c r="B37" s="41"/>
      <c r="C37" s="41"/>
      <c r="D37" s="41"/>
      <c r="E37" s="41"/>
      <c r="F37" s="41"/>
      <c r="G37" s="11">
        <f>SUM(G32:G36)</f>
        <v>0</v>
      </c>
      <c r="H37" s="26"/>
    </row>
    <row r="38" spans="1:8" x14ac:dyDescent="0.25">
      <c r="A38" s="35" t="s">
        <v>34</v>
      </c>
      <c r="B38" s="35"/>
      <c r="C38" s="35"/>
      <c r="D38" s="35"/>
      <c r="E38" s="35"/>
      <c r="F38" s="35"/>
      <c r="G38" s="35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2" t="s">
        <v>20</v>
      </c>
      <c r="B40" s="43"/>
      <c r="C40" s="43"/>
      <c r="D40" s="43"/>
      <c r="E40" s="43"/>
      <c r="F40" s="43"/>
      <c r="G40" s="43"/>
    </row>
    <row r="41" spans="1:8" ht="60" customHeight="1" x14ac:dyDescent="0.25">
      <c r="A41" s="42" t="s">
        <v>56</v>
      </c>
      <c r="B41" s="42"/>
      <c r="C41" s="42"/>
      <c r="D41" s="42"/>
      <c r="E41" s="42"/>
      <c r="F41" s="42"/>
      <c r="G41" s="42"/>
      <c r="H41" s="42"/>
    </row>
    <row r="42" spans="1:8" ht="30.75" customHeight="1" x14ac:dyDescent="0.25">
      <c r="A42" s="44" t="s">
        <v>39</v>
      </c>
      <c r="B42" s="44"/>
      <c r="C42" s="44"/>
      <c r="D42" s="44"/>
      <c r="E42" s="44"/>
      <c r="F42" s="44"/>
      <c r="G42" s="44"/>
    </row>
    <row r="43" spans="1:8" ht="52.5" customHeight="1" x14ac:dyDescent="0.25">
      <c r="A43" s="42" t="s">
        <v>57</v>
      </c>
      <c r="B43" s="42"/>
      <c r="C43" s="42"/>
      <c r="D43" s="42"/>
      <c r="E43" s="42"/>
      <c r="F43" s="42"/>
      <c r="G43" s="42"/>
      <c r="H43" s="42"/>
    </row>
    <row r="44" spans="1:8" x14ac:dyDescent="0.25">
      <c r="B44" s="4"/>
    </row>
    <row r="45" spans="1:8" ht="49.5" customHeight="1" x14ac:dyDescent="0.25">
      <c r="B45" s="37"/>
      <c r="C45" s="39"/>
      <c r="E45" s="37"/>
      <c r="F45" s="38"/>
      <c r="G45" s="39"/>
    </row>
    <row r="46" spans="1:8" ht="30" customHeight="1" x14ac:dyDescent="0.25">
      <c r="B46" s="36" t="s">
        <v>7</v>
      </c>
      <c r="C46" s="36"/>
      <c r="E46" s="40" t="s">
        <v>8</v>
      </c>
      <c r="F46" s="40"/>
      <c r="G46" s="40"/>
    </row>
  </sheetData>
  <sheetProtection algorithmName="SHA-512" hashValue="mhxIzKEVBZ6fiq7vIi1kwbwnBYsVJuHA2TPzYPx4X3v8YCpw4u8+kWhnHNFQCgREXax75/P/P6GTgyuTBkJ0hQ==" saltValue="XhYqa6XdCmo5qKzysZ9Mkw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42:G42"/>
    <mergeCell ref="A43:H43"/>
    <mergeCell ref="B45:C45"/>
    <mergeCell ref="E45:G45"/>
    <mergeCell ref="B46:C46"/>
    <mergeCell ref="E46:G46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20:B20"/>
    <mergeCell ref="C20:H20"/>
    <mergeCell ref="A21:B21"/>
    <mergeCell ref="C21:H21"/>
    <mergeCell ref="A22:B22"/>
    <mergeCell ref="C22:H22"/>
    <mergeCell ref="A16:H16"/>
    <mergeCell ref="A1:H1"/>
    <mergeCell ref="A3:H3"/>
    <mergeCell ref="A5:C5"/>
    <mergeCell ref="A10:H10"/>
    <mergeCell ref="A13:H13"/>
  </mergeCells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1:H46"/>
  <sheetViews>
    <sheetView topLeftCell="A28" workbookViewId="0">
      <selection activeCell="A41" sqref="A41:H41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48" t="s">
        <v>74</v>
      </c>
      <c r="B1" s="48"/>
      <c r="C1" s="48"/>
      <c r="D1" s="48"/>
      <c r="E1" s="48"/>
      <c r="F1" s="48"/>
      <c r="G1" s="48"/>
      <c r="H1" s="48"/>
    </row>
    <row r="2" spans="1:8" x14ac:dyDescent="0.25">
      <c r="A2" s="1"/>
    </row>
    <row r="3" spans="1:8" ht="33.75" customHeight="1" x14ac:dyDescent="0.25">
      <c r="A3" s="53" t="s">
        <v>72</v>
      </c>
      <c r="B3" s="54"/>
      <c r="C3" s="54"/>
      <c r="D3" s="54"/>
      <c r="E3" s="54"/>
      <c r="F3" s="54"/>
      <c r="G3" s="54"/>
      <c r="H3" s="54"/>
    </row>
    <row r="5" spans="1:8" ht="48" customHeight="1" x14ac:dyDescent="0.25">
      <c r="A5" s="49"/>
      <c r="B5" s="49"/>
      <c r="C5" s="49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49"/>
      <c r="B10" s="49"/>
      <c r="C10" s="49"/>
      <c r="D10" s="49"/>
      <c r="E10" s="49"/>
      <c r="F10" s="49"/>
      <c r="G10" s="49"/>
      <c r="H10" s="49"/>
    </row>
    <row r="12" spans="1:8" x14ac:dyDescent="0.25">
      <c r="A12" t="s">
        <v>3</v>
      </c>
    </row>
    <row r="13" spans="1:8" ht="30.75" customHeight="1" x14ac:dyDescent="0.25">
      <c r="A13" s="49"/>
      <c r="B13" s="49"/>
      <c r="C13" s="49"/>
      <c r="D13" s="49"/>
      <c r="E13" s="49"/>
      <c r="F13" s="49"/>
      <c r="G13" s="49"/>
      <c r="H13" s="49"/>
    </row>
    <row r="15" spans="1:8" x14ac:dyDescent="0.25">
      <c r="A15" t="s">
        <v>4</v>
      </c>
    </row>
    <row r="16" spans="1:8" ht="42" customHeight="1" x14ac:dyDescent="0.25">
      <c r="A16" s="50" t="s">
        <v>28</v>
      </c>
      <c r="B16" s="50"/>
      <c r="C16" s="50"/>
      <c r="D16" s="50"/>
      <c r="E16" s="50"/>
      <c r="F16" s="50"/>
      <c r="G16" s="50"/>
      <c r="H16" s="50"/>
    </row>
    <row r="18" spans="1:8" x14ac:dyDescent="0.25">
      <c r="A18" t="s">
        <v>5</v>
      </c>
    </row>
    <row r="20" spans="1:8" ht="29.25" customHeight="1" x14ac:dyDescent="0.25">
      <c r="A20" s="31" t="s">
        <v>41</v>
      </c>
      <c r="B20" s="31"/>
      <c r="C20" s="51">
        <f>ROUND(SUM(C23)/(1+C22),2)</f>
        <v>0</v>
      </c>
      <c r="D20" s="51"/>
      <c r="E20" s="51"/>
      <c r="F20" s="51"/>
      <c r="G20" s="51"/>
      <c r="H20" s="51"/>
    </row>
    <row r="21" spans="1:8" ht="30" customHeight="1" x14ac:dyDescent="0.25">
      <c r="A21" s="31" t="s">
        <v>6</v>
      </c>
      <c r="B21" s="31"/>
      <c r="C21" s="52" t="str">
        <f>Arkusz2!E13</f>
        <v>zł 00/100</v>
      </c>
      <c r="D21" s="52"/>
      <c r="E21" s="52"/>
      <c r="F21" s="52"/>
      <c r="G21" s="52"/>
      <c r="H21" s="52"/>
    </row>
    <row r="22" spans="1:8" ht="30" customHeight="1" x14ac:dyDescent="0.25">
      <c r="A22" s="31" t="s">
        <v>30</v>
      </c>
      <c r="B22" s="31"/>
      <c r="C22" s="32">
        <v>0.23</v>
      </c>
      <c r="D22" s="32"/>
      <c r="E22" s="32"/>
      <c r="F22" s="32"/>
      <c r="G22" s="32"/>
      <c r="H22" s="32"/>
    </row>
    <row r="23" spans="1:8" ht="30" customHeight="1" x14ac:dyDescent="0.25">
      <c r="A23" s="31" t="s">
        <v>18</v>
      </c>
      <c r="B23" s="31"/>
      <c r="C23" s="33">
        <f>ROUND(SUM(G37),2)</f>
        <v>0</v>
      </c>
      <c r="D23" s="33"/>
      <c r="E23" s="33"/>
      <c r="F23" s="33"/>
      <c r="G23" s="33"/>
      <c r="H23" s="33"/>
    </row>
    <row r="24" spans="1:8" ht="30" customHeight="1" x14ac:dyDescent="0.25">
      <c r="A24" s="31" t="s">
        <v>19</v>
      </c>
      <c r="B24" s="31"/>
      <c r="C24" s="34" t="str">
        <f>Arkusz3!E13</f>
        <v>zł 00/100</v>
      </c>
      <c r="D24" s="34"/>
      <c r="E24" s="34"/>
      <c r="F24" s="34"/>
      <c r="G24" s="34"/>
      <c r="H24" s="34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30" t="s">
        <v>10</v>
      </c>
      <c r="B29" s="30" t="s">
        <v>11</v>
      </c>
      <c r="C29" s="30" t="s">
        <v>36</v>
      </c>
      <c r="D29" s="30" t="s">
        <v>27</v>
      </c>
      <c r="E29" s="25" t="s">
        <v>37</v>
      </c>
      <c r="F29" s="30" t="s">
        <v>12</v>
      </c>
      <c r="G29" s="30" t="s">
        <v>13</v>
      </c>
      <c r="H29" s="30" t="s">
        <v>29</v>
      </c>
    </row>
    <row r="30" spans="1:8" ht="93" customHeight="1" x14ac:dyDescent="0.25">
      <c r="A30" s="30"/>
      <c r="B30" s="30"/>
      <c r="C30" s="30"/>
      <c r="D30" s="30"/>
      <c r="E30" s="6" t="s">
        <v>38</v>
      </c>
      <c r="F30" s="30"/>
      <c r="G30" s="30"/>
      <c r="H30" s="30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42500</v>
      </c>
      <c r="D32" s="23"/>
      <c r="E32" s="45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4000</v>
      </c>
      <c r="D33" s="23"/>
      <c r="E33" s="46"/>
      <c r="F33" s="10">
        <f t="shared" ref="F33:F35" si="0">ROUND($D33-$E$32,2)</f>
        <v>0</v>
      </c>
      <c r="G33" s="11">
        <f t="shared" ref="G33:G35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39500</v>
      </c>
      <c r="D34" s="23"/>
      <c r="E34" s="46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15500</v>
      </c>
      <c r="D35" s="23"/>
      <c r="E35" s="46"/>
      <c r="F35" s="10">
        <f t="shared" si="0"/>
        <v>0</v>
      </c>
      <c r="G35" s="11">
        <f t="shared" si="1"/>
        <v>0</v>
      </c>
      <c r="H35" s="22">
        <f t="shared" si="2"/>
        <v>0</v>
      </c>
    </row>
    <row r="36" spans="1:8" x14ac:dyDescent="0.25">
      <c r="A36" s="7">
        <v>5</v>
      </c>
      <c r="B36" s="7" t="s">
        <v>31</v>
      </c>
      <c r="C36" s="24"/>
      <c r="D36" s="28"/>
      <c r="E36" s="47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1" t="s">
        <v>33</v>
      </c>
      <c r="B37" s="41"/>
      <c r="C37" s="41"/>
      <c r="D37" s="41"/>
      <c r="E37" s="41"/>
      <c r="F37" s="41"/>
      <c r="G37" s="11">
        <f>SUM(G32:G36)</f>
        <v>0</v>
      </c>
      <c r="H37" s="26"/>
    </row>
    <row r="38" spans="1:8" x14ac:dyDescent="0.25">
      <c r="A38" s="35" t="s">
        <v>34</v>
      </c>
      <c r="B38" s="35"/>
      <c r="C38" s="35"/>
      <c r="D38" s="35"/>
      <c r="E38" s="35"/>
      <c r="F38" s="35"/>
      <c r="G38" s="35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2" t="s">
        <v>20</v>
      </c>
      <c r="B40" s="43"/>
      <c r="C40" s="43"/>
      <c r="D40" s="43"/>
      <c r="E40" s="43"/>
      <c r="F40" s="43"/>
      <c r="G40" s="43"/>
    </row>
    <row r="41" spans="1:8" ht="60" customHeight="1" x14ac:dyDescent="0.25">
      <c r="A41" s="42" t="s">
        <v>56</v>
      </c>
      <c r="B41" s="42"/>
      <c r="C41" s="42"/>
      <c r="D41" s="42"/>
      <c r="E41" s="42"/>
      <c r="F41" s="42"/>
      <c r="G41" s="42"/>
      <c r="H41" s="42"/>
    </row>
    <row r="42" spans="1:8" ht="30.75" customHeight="1" x14ac:dyDescent="0.25">
      <c r="A42" s="44" t="s">
        <v>39</v>
      </c>
      <c r="B42" s="44"/>
      <c r="C42" s="44"/>
      <c r="D42" s="44"/>
      <c r="E42" s="44"/>
      <c r="F42" s="44"/>
      <c r="G42" s="44"/>
    </row>
    <row r="43" spans="1:8" ht="52.5" customHeight="1" x14ac:dyDescent="0.25">
      <c r="A43" s="42" t="s">
        <v>57</v>
      </c>
      <c r="B43" s="42"/>
      <c r="C43" s="42"/>
      <c r="D43" s="42"/>
      <c r="E43" s="42"/>
      <c r="F43" s="42"/>
      <c r="G43" s="42"/>
      <c r="H43" s="42"/>
    </row>
    <row r="44" spans="1:8" x14ac:dyDescent="0.25">
      <c r="B44" s="4"/>
    </row>
    <row r="45" spans="1:8" ht="49.5" customHeight="1" x14ac:dyDescent="0.25">
      <c r="B45" s="37"/>
      <c r="C45" s="39"/>
      <c r="E45" s="37"/>
      <c r="F45" s="38"/>
      <c r="G45" s="39"/>
    </row>
    <row r="46" spans="1:8" ht="30" customHeight="1" x14ac:dyDescent="0.25">
      <c r="B46" s="36" t="s">
        <v>7</v>
      </c>
      <c r="C46" s="36"/>
      <c r="E46" s="40" t="s">
        <v>8</v>
      </c>
      <c r="F46" s="40"/>
      <c r="G46" s="40"/>
    </row>
  </sheetData>
  <sheetProtection algorithmName="SHA-512" hashValue="5pa1I1908Q1F2LVOlaxVlegiWru/Xp1ReJ2rVE3OGCljxJyyEa1MnH5h58gGMIXUMqdyV1foOmwcW/GDvV8xQg==" saltValue="kEG+EtbqTc3exuhZczC/AQ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42:G42"/>
    <mergeCell ref="A43:H43"/>
    <mergeCell ref="B45:C45"/>
    <mergeCell ref="E45:G45"/>
    <mergeCell ref="B46:C46"/>
    <mergeCell ref="E46:G46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20:B20"/>
    <mergeCell ref="C20:H20"/>
    <mergeCell ref="A21:B21"/>
    <mergeCell ref="C21:H21"/>
    <mergeCell ref="A22:B22"/>
    <mergeCell ref="C22:H22"/>
    <mergeCell ref="A16:H16"/>
    <mergeCell ref="A1:H1"/>
    <mergeCell ref="A3:H3"/>
    <mergeCell ref="A5:C5"/>
    <mergeCell ref="A10:H10"/>
    <mergeCell ref="A13:H13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pageSetUpPr fitToPage="1"/>
  </sheetPr>
  <dimension ref="A1:H46"/>
  <sheetViews>
    <sheetView topLeftCell="A19" workbookViewId="0">
      <selection activeCell="A41" sqref="A41:H41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48" t="s">
        <v>74</v>
      </c>
      <c r="B1" s="48"/>
      <c r="C1" s="48"/>
      <c r="D1" s="48"/>
      <c r="E1" s="48"/>
      <c r="F1" s="48"/>
      <c r="G1" s="48"/>
      <c r="H1" s="48"/>
    </row>
    <row r="2" spans="1:8" x14ac:dyDescent="0.25">
      <c r="A2" s="1"/>
    </row>
    <row r="3" spans="1:8" ht="33.75" customHeight="1" x14ac:dyDescent="0.25">
      <c r="A3" s="53" t="s">
        <v>71</v>
      </c>
      <c r="B3" s="54"/>
      <c r="C3" s="54"/>
      <c r="D3" s="54"/>
      <c r="E3" s="54"/>
      <c r="F3" s="54"/>
      <c r="G3" s="54"/>
      <c r="H3" s="54"/>
    </row>
    <row r="5" spans="1:8" ht="48" customHeight="1" x14ac:dyDescent="0.25">
      <c r="A5" s="49"/>
      <c r="B5" s="49"/>
      <c r="C5" s="49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49"/>
      <c r="B10" s="49"/>
      <c r="C10" s="49"/>
      <c r="D10" s="49"/>
      <c r="E10" s="49"/>
      <c r="F10" s="49"/>
      <c r="G10" s="49"/>
      <c r="H10" s="49"/>
    </row>
    <row r="12" spans="1:8" x14ac:dyDescent="0.25">
      <c r="A12" t="s">
        <v>3</v>
      </c>
    </row>
    <row r="13" spans="1:8" ht="30.75" customHeight="1" x14ac:dyDescent="0.25">
      <c r="A13" s="49"/>
      <c r="B13" s="49"/>
      <c r="C13" s="49"/>
      <c r="D13" s="49"/>
      <c r="E13" s="49"/>
      <c r="F13" s="49"/>
      <c r="G13" s="49"/>
      <c r="H13" s="49"/>
    </row>
    <row r="15" spans="1:8" x14ac:dyDescent="0.25">
      <c r="A15" t="s">
        <v>4</v>
      </c>
    </row>
    <row r="16" spans="1:8" ht="42" customHeight="1" x14ac:dyDescent="0.25">
      <c r="A16" s="50" t="s">
        <v>28</v>
      </c>
      <c r="B16" s="50"/>
      <c r="C16" s="50"/>
      <c r="D16" s="50"/>
      <c r="E16" s="50"/>
      <c r="F16" s="50"/>
      <c r="G16" s="50"/>
      <c r="H16" s="50"/>
    </row>
    <row r="18" spans="1:8" x14ac:dyDescent="0.25">
      <c r="A18" t="s">
        <v>5</v>
      </c>
    </row>
    <row r="20" spans="1:8" ht="29.25" customHeight="1" x14ac:dyDescent="0.25">
      <c r="A20" s="31" t="s">
        <v>42</v>
      </c>
      <c r="B20" s="31"/>
      <c r="C20" s="51">
        <f>ROUND(SUM(C23)/(1+C22),2)</f>
        <v>0</v>
      </c>
      <c r="D20" s="51"/>
      <c r="E20" s="51"/>
      <c r="F20" s="51"/>
      <c r="G20" s="51"/>
      <c r="H20" s="51"/>
    </row>
    <row r="21" spans="1:8" ht="30" customHeight="1" x14ac:dyDescent="0.25">
      <c r="A21" s="31" t="s">
        <v>6</v>
      </c>
      <c r="B21" s="31"/>
      <c r="C21" s="52" t="str">
        <f>Arkusz2!E13</f>
        <v>zł 00/100</v>
      </c>
      <c r="D21" s="52"/>
      <c r="E21" s="52"/>
      <c r="F21" s="52"/>
      <c r="G21" s="52"/>
      <c r="H21" s="52"/>
    </row>
    <row r="22" spans="1:8" ht="30" customHeight="1" x14ac:dyDescent="0.25">
      <c r="A22" s="31" t="s">
        <v>30</v>
      </c>
      <c r="B22" s="31"/>
      <c r="C22" s="32">
        <v>0.23</v>
      </c>
      <c r="D22" s="32"/>
      <c r="E22" s="32"/>
      <c r="F22" s="32"/>
      <c r="G22" s="32"/>
      <c r="H22" s="32"/>
    </row>
    <row r="23" spans="1:8" ht="30" customHeight="1" x14ac:dyDescent="0.25">
      <c r="A23" s="31" t="s">
        <v>18</v>
      </c>
      <c r="B23" s="31"/>
      <c r="C23" s="33">
        <f>ROUND(SUM(G37),2)</f>
        <v>0</v>
      </c>
      <c r="D23" s="33"/>
      <c r="E23" s="33"/>
      <c r="F23" s="33"/>
      <c r="G23" s="33"/>
      <c r="H23" s="33"/>
    </row>
    <row r="24" spans="1:8" ht="30" customHeight="1" x14ac:dyDescent="0.25">
      <c r="A24" s="31" t="s">
        <v>19</v>
      </c>
      <c r="B24" s="31"/>
      <c r="C24" s="34" t="str">
        <f>Arkusz3!E13</f>
        <v>zł 00/100</v>
      </c>
      <c r="D24" s="34"/>
      <c r="E24" s="34"/>
      <c r="F24" s="34"/>
      <c r="G24" s="34"/>
      <c r="H24" s="34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30" t="s">
        <v>10</v>
      </c>
      <c r="B29" s="30" t="s">
        <v>11</v>
      </c>
      <c r="C29" s="30" t="s">
        <v>36</v>
      </c>
      <c r="D29" s="30" t="s">
        <v>27</v>
      </c>
      <c r="E29" s="25" t="s">
        <v>37</v>
      </c>
      <c r="F29" s="30" t="s">
        <v>12</v>
      </c>
      <c r="G29" s="30" t="s">
        <v>13</v>
      </c>
      <c r="H29" s="30" t="s">
        <v>29</v>
      </c>
    </row>
    <row r="30" spans="1:8" ht="93" customHeight="1" x14ac:dyDescent="0.25">
      <c r="A30" s="30"/>
      <c r="B30" s="30"/>
      <c r="C30" s="30"/>
      <c r="D30" s="30"/>
      <c r="E30" s="6" t="s">
        <v>38</v>
      </c>
      <c r="F30" s="30"/>
      <c r="G30" s="30"/>
      <c r="H30" s="30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108620</v>
      </c>
      <c r="D32" s="23"/>
      <c r="E32" s="45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900</v>
      </c>
      <c r="D33" s="23"/>
      <c r="E33" s="46"/>
      <c r="F33" s="10">
        <f t="shared" ref="F33:F35" si="0">ROUND($D33-$E$32,2)</f>
        <v>0</v>
      </c>
      <c r="G33" s="11">
        <f t="shared" ref="G33:G35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9248</v>
      </c>
      <c r="D34" s="23"/>
      <c r="E34" s="46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900</v>
      </c>
      <c r="D35" s="23"/>
      <c r="E35" s="46"/>
      <c r="F35" s="10">
        <f t="shared" si="0"/>
        <v>0</v>
      </c>
      <c r="G35" s="11">
        <f t="shared" si="1"/>
        <v>0</v>
      </c>
      <c r="H35" s="22">
        <f t="shared" si="2"/>
        <v>0</v>
      </c>
    </row>
    <row r="36" spans="1:8" x14ac:dyDescent="0.25">
      <c r="A36" s="7">
        <v>5</v>
      </c>
      <c r="B36" s="7" t="s">
        <v>31</v>
      </c>
      <c r="C36" s="24"/>
      <c r="D36" s="28"/>
      <c r="E36" s="47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1" t="s">
        <v>33</v>
      </c>
      <c r="B37" s="41"/>
      <c r="C37" s="41"/>
      <c r="D37" s="41"/>
      <c r="E37" s="41"/>
      <c r="F37" s="41"/>
      <c r="G37" s="11">
        <f>SUM(G32:G36)</f>
        <v>0</v>
      </c>
      <c r="H37" s="26"/>
    </row>
    <row r="38" spans="1:8" x14ac:dyDescent="0.25">
      <c r="A38" s="35" t="s">
        <v>34</v>
      </c>
      <c r="B38" s="35"/>
      <c r="C38" s="35"/>
      <c r="D38" s="35"/>
      <c r="E38" s="35"/>
      <c r="F38" s="35"/>
      <c r="G38" s="35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2" t="s">
        <v>20</v>
      </c>
      <c r="B40" s="43"/>
      <c r="C40" s="43"/>
      <c r="D40" s="43"/>
      <c r="E40" s="43"/>
      <c r="F40" s="43"/>
      <c r="G40" s="43"/>
    </row>
    <row r="41" spans="1:8" ht="60" customHeight="1" x14ac:dyDescent="0.25">
      <c r="A41" s="42" t="s">
        <v>56</v>
      </c>
      <c r="B41" s="42"/>
      <c r="C41" s="42"/>
      <c r="D41" s="42"/>
      <c r="E41" s="42"/>
      <c r="F41" s="42"/>
      <c r="G41" s="42"/>
      <c r="H41" s="42"/>
    </row>
    <row r="42" spans="1:8" ht="30.75" customHeight="1" x14ac:dyDescent="0.25">
      <c r="A42" s="44" t="s">
        <v>39</v>
      </c>
      <c r="B42" s="44"/>
      <c r="C42" s="44"/>
      <c r="D42" s="44"/>
      <c r="E42" s="44"/>
      <c r="F42" s="44"/>
      <c r="G42" s="44"/>
    </row>
    <row r="43" spans="1:8" ht="52.5" customHeight="1" x14ac:dyDescent="0.25">
      <c r="A43" s="42" t="s">
        <v>57</v>
      </c>
      <c r="B43" s="42"/>
      <c r="C43" s="42"/>
      <c r="D43" s="42"/>
      <c r="E43" s="42"/>
      <c r="F43" s="42"/>
      <c r="G43" s="42"/>
      <c r="H43" s="42"/>
    </row>
    <row r="44" spans="1:8" x14ac:dyDescent="0.25">
      <c r="B44" s="4"/>
    </row>
    <row r="45" spans="1:8" ht="49.5" customHeight="1" x14ac:dyDescent="0.25">
      <c r="B45" s="37"/>
      <c r="C45" s="39"/>
      <c r="E45" s="37"/>
      <c r="F45" s="38"/>
      <c r="G45" s="39"/>
    </row>
    <row r="46" spans="1:8" ht="30" customHeight="1" x14ac:dyDescent="0.25">
      <c r="B46" s="36" t="s">
        <v>7</v>
      </c>
      <c r="C46" s="36"/>
      <c r="E46" s="40" t="s">
        <v>8</v>
      </c>
      <c r="F46" s="40"/>
      <c r="G46" s="40"/>
    </row>
  </sheetData>
  <sheetProtection algorithmName="SHA-512" hashValue="qO3t+6kfTp90ggEUkPpOkusAt5BGCYU3iMHif/IHVIgmPj5pgTzQyrtacI5QJ99KpK/K2WGAQ1VSQ0SwEDYw2Q==" saltValue="GpJMaWaNIjPJIHHuBGKIwA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42:G42"/>
    <mergeCell ref="A43:H43"/>
    <mergeCell ref="B45:C45"/>
    <mergeCell ref="E45:G45"/>
    <mergeCell ref="B46:C46"/>
    <mergeCell ref="E46:G46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20:B20"/>
    <mergeCell ref="C20:H20"/>
    <mergeCell ref="A21:B21"/>
    <mergeCell ref="C21:H21"/>
    <mergeCell ref="A22:B22"/>
    <mergeCell ref="C22:H22"/>
    <mergeCell ref="A16:H16"/>
    <mergeCell ref="A1:H1"/>
    <mergeCell ref="A3:H3"/>
    <mergeCell ref="A5:C5"/>
    <mergeCell ref="A10:H10"/>
    <mergeCell ref="A13:H13"/>
  </mergeCells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A1:H46"/>
  <sheetViews>
    <sheetView topLeftCell="A22" workbookViewId="0">
      <selection activeCell="A41" sqref="A41:H41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48" t="s">
        <v>74</v>
      </c>
      <c r="B1" s="48"/>
      <c r="C1" s="48"/>
      <c r="D1" s="48"/>
      <c r="E1" s="48"/>
      <c r="F1" s="48"/>
      <c r="G1" s="48"/>
      <c r="H1" s="48"/>
    </row>
    <row r="2" spans="1:8" x14ac:dyDescent="0.25">
      <c r="A2" s="1"/>
    </row>
    <row r="3" spans="1:8" ht="33.75" customHeight="1" x14ac:dyDescent="0.25">
      <c r="A3" s="53" t="s">
        <v>70</v>
      </c>
      <c r="B3" s="54"/>
      <c r="C3" s="54"/>
      <c r="D3" s="54"/>
      <c r="E3" s="54"/>
      <c r="F3" s="54"/>
      <c r="G3" s="54"/>
      <c r="H3" s="54"/>
    </row>
    <row r="5" spans="1:8" ht="48" customHeight="1" x14ac:dyDescent="0.25">
      <c r="A5" s="49"/>
      <c r="B5" s="49"/>
      <c r="C5" s="49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49"/>
      <c r="B10" s="49"/>
      <c r="C10" s="49"/>
      <c r="D10" s="49"/>
      <c r="E10" s="49"/>
      <c r="F10" s="49"/>
      <c r="G10" s="49"/>
      <c r="H10" s="49"/>
    </row>
    <row r="12" spans="1:8" x14ac:dyDescent="0.25">
      <c r="A12" t="s">
        <v>3</v>
      </c>
    </row>
    <row r="13" spans="1:8" ht="30.75" customHeight="1" x14ac:dyDescent="0.25">
      <c r="A13" s="49"/>
      <c r="B13" s="49"/>
      <c r="C13" s="49"/>
      <c r="D13" s="49"/>
      <c r="E13" s="49"/>
      <c r="F13" s="49"/>
      <c r="G13" s="49"/>
      <c r="H13" s="49"/>
    </row>
    <row r="15" spans="1:8" x14ac:dyDescent="0.25">
      <c r="A15" t="s">
        <v>4</v>
      </c>
    </row>
    <row r="16" spans="1:8" ht="42" customHeight="1" x14ac:dyDescent="0.25">
      <c r="A16" s="50" t="s">
        <v>28</v>
      </c>
      <c r="B16" s="50"/>
      <c r="C16" s="50"/>
      <c r="D16" s="50"/>
      <c r="E16" s="50"/>
      <c r="F16" s="50"/>
      <c r="G16" s="50"/>
      <c r="H16" s="50"/>
    </row>
    <row r="18" spans="1:8" x14ac:dyDescent="0.25">
      <c r="A18" t="s">
        <v>5</v>
      </c>
    </row>
    <row r="20" spans="1:8" ht="29.25" customHeight="1" x14ac:dyDescent="0.25">
      <c r="A20" s="31" t="s">
        <v>43</v>
      </c>
      <c r="B20" s="31"/>
      <c r="C20" s="51">
        <f>ROUND(SUM(C23)/(1+C22),2)</f>
        <v>0</v>
      </c>
      <c r="D20" s="51"/>
      <c r="E20" s="51"/>
      <c r="F20" s="51"/>
      <c r="G20" s="51"/>
      <c r="H20" s="51"/>
    </row>
    <row r="21" spans="1:8" ht="30" customHeight="1" x14ac:dyDescent="0.25">
      <c r="A21" s="31" t="s">
        <v>6</v>
      </c>
      <c r="B21" s="31"/>
      <c r="C21" s="52" t="str">
        <f>Arkusz2!E13</f>
        <v>zł 00/100</v>
      </c>
      <c r="D21" s="52"/>
      <c r="E21" s="52"/>
      <c r="F21" s="52"/>
      <c r="G21" s="52"/>
      <c r="H21" s="52"/>
    </row>
    <row r="22" spans="1:8" ht="30" customHeight="1" x14ac:dyDescent="0.25">
      <c r="A22" s="31" t="s">
        <v>30</v>
      </c>
      <c r="B22" s="31"/>
      <c r="C22" s="32">
        <v>0.23</v>
      </c>
      <c r="D22" s="32"/>
      <c r="E22" s="32"/>
      <c r="F22" s="32"/>
      <c r="G22" s="32"/>
      <c r="H22" s="32"/>
    </row>
    <row r="23" spans="1:8" ht="30" customHeight="1" x14ac:dyDescent="0.25">
      <c r="A23" s="31" t="s">
        <v>18</v>
      </c>
      <c r="B23" s="31"/>
      <c r="C23" s="33">
        <f>ROUND(SUM(G37),2)</f>
        <v>0</v>
      </c>
      <c r="D23" s="33"/>
      <c r="E23" s="33"/>
      <c r="F23" s="33"/>
      <c r="G23" s="33"/>
      <c r="H23" s="33"/>
    </row>
    <row r="24" spans="1:8" ht="30" customHeight="1" x14ac:dyDescent="0.25">
      <c r="A24" s="31" t="s">
        <v>19</v>
      </c>
      <c r="B24" s="31"/>
      <c r="C24" s="34" t="str">
        <f>Arkusz3!E13</f>
        <v>zł 00/100</v>
      </c>
      <c r="D24" s="34"/>
      <c r="E24" s="34"/>
      <c r="F24" s="34"/>
      <c r="G24" s="34"/>
      <c r="H24" s="34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30" t="s">
        <v>10</v>
      </c>
      <c r="B29" s="30" t="s">
        <v>11</v>
      </c>
      <c r="C29" s="30" t="s">
        <v>36</v>
      </c>
      <c r="D29" s="30" t="s">
        <v>27</v>
      </c>
      <c r="E29" s="25" t="s">
        <v>37</v>
      </c>
      <c r="F29" s="30" t="s">
        <v>12</v>
      </c>
      <c r="G29" s="30" t="s">
        <v>13</v>
      </c>
      <c r="H29" s="30" t="s">
        <v>29</v>
      </c>
    </row>
    <row r="30" spans="1:8" ht="93" customHeight="1" x14ac:dyDescent="0.25">
      <c r="A30" s="30"/>
      <c r="B30" s="30"/>
      <c r="C30" s="30"/>
      <c r="D30" s="30"/>
      <c r="E30" s="6" t="s">
        <v>38</v>
      </c>
      <c r="F30" s="30"/>
      <c r="G30" s="30"/>
      <c r="H30" s="30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705000</v>
      </c>
      <c r="D32" s="23"/>
      <c r="E32" s="45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12000</v>
      </c>
      <c r="D33" s="23"/>
      <c r="E33" s="46"/>
      <c r="F33" s="10">
        <f t="shared" ref="F33:F35" si="0">ROUND($D33-$E$32,2)</f>
        <v>0</v>
      </c>
      <c r="G33" s="11">
        <f t="shared" ref="G33:G35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125000</v>
      </c>
      <c r="D34" s="23"/>
      <c r="E34" s="46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17500</v>
      </c>
      <c r="D35" s="23"/>
      <c r="E35" s="46"/>
      <c r="F35" s="10">
        <f t="shared" si="0"/>
        <v>0</v>
      </c>
      <c r="G35" s="11">
        <f t="shared" si="1"/>
        <v>0</v>
      </c>
      <c r="H35" s="22">
        <f t="shared" si="2"/>
        <v>0</v>
      </c>
    </row>
    <row r="36" spans="1:8" x14ac:dyDescent="0.25">
      <c r="A36" s="7">
        <v>5</v>
      </c>
      <c r="B36" s="7" t="s">
        <v>31</v>
      </c>
      <c r="C36" s="24"/>
      <c r="D36" s="28"/>
      <c r="E36" s="47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1" t="s">
        <v>33</v>
      </c>
      <c r="B37" s="41"/>
      <c r="C37" s="41"/>
      <c r="D37" s="41"/>
      <c r="E37" s="41"/>
      <c r="F37" s="41"/>
      <c r="G37" s="11">
        <f>SUM(G32:G36)</f>
        <v>0</v>
      </c>
      <c r="H37" s="26"/>
    </row>
    <row r="38" spans="1:8" x14ac:dyDescent="0.25">
      <c r="A38" s="35" t="s">
        <v>34</v>
      </c>
      <c r="B38" s="35"/>
      <c r="C38" s="35"/>
      <c r="D38" s="35"/>
      <c r="E38" s="35"/>
      <c r="F38" s="35"/>
      <c r="G38" s="35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2" t="s">
        <v>20</v>
      </c>
      <c r="B40" s="43"/>
      <c r="C40" s="43"/>
      <c r="D40" s="43"/>
      <c r="E40" s="43"/>
      <c r="F40" s="43"/>
      <c r="G40" s="43"/>
    </row>
    <row r="41" spans="1:8" ht="60" customHeight="1" x14ac:dyDescent="0.25">
      <c r="A41" s="42" t="s">
        <v>56</v>
      </c>
      <c r="B41" s="42"/>
      <c r="C41" s="42"/>
      <c r="D41" s="42"/>
      <c r="E41" s="42"/>
      <c r="F41" s="42"/>
      <c r="G41" s="42"/>
      <c r="H41" s="42"/>
    </row>
    <row r="42" spans="1:8" ht="30.75" customHeight="1" x14ac:dyDescent="0.25">
      <c r="A42" s="44" t="s">
        <v>39</v>
      </c>
      <c r="B42" s="44"/>
      <c r="C42" s="44"/>
      <c r="D42" s="44"/>
      <c r="E42" s="44"/>
      <c r="F42" s="44"/>
      <c r="G42" s="44"/>
    </row>
    <row r="43" spans="1:8" ht="52.5" customHeight="1" x14ac:dyDescent="0.25">
      <c r="A43" s="42" t="s">
        <v>57</v>
      </c>
      <c r="B43" s="42"/>
      <c r="C43" s="42"/>
      <c r="D43" s="42"/>
      <c r="E43" s="42"/>
      <c r="F43" s="42"/>
      <c r="G43" s="42"/>
      <c r="H43" s="42"/>
    </row>
    <row r="44" spans="1:8" x14ac:dyDescent="0.25">
      <c r="B44" s="4"/>
    </row>
    <row r="45" spans="1:8" ht="49.5" customHeight="1" x14ac:dyDescent="0.25">
      <c r="B45" s="37"/>
      <c r="C45" s="39"/>
      <c r="E45" s="37"/>
      <c r="F45" s="38"/>
      <c r="G45" s="39"/>
    </row>
    <row r="46" spans="1:8" ht="30" customHeight="1" x14ac:dyDescent="0.25">
      <c r="B46" s="36" t="s">
        <v>7</v>
      </c>
      <c r="C46" s="36"/>
      <c r="E46" s="40" t="s">
        <v>8</v>
      </c>
      <c r="F46" s="40"/>
      <c r="G46" s="40"/>
    </row>
  </sheetData>
  <sheetProtection algorithmName="SHA-512" hashValue="N9ZOpbmpbf6JFEp49fCCOFdToTtiIFKaPF8y5DEk8rKRVMU5+6QRNbukoKYoay80kaZKbnzK7O0af3u/hh3Smg==" saltValue="nmndekqKZh65549eppiiTg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42:G42"/>
    <mergeCell ref="A43:H43"/>
    <mergeCell ref="B45:C45"/>
    <mergeCell ref="E45:G45"/>
    <mergeCell ref="B46:C46"/>
    <mergeCell ref="E46:G46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20:B20"/>
    <mergeCell ref="C20:H20"/>
    <mergeCell ref="A21:B21"/>
    <mergeCell ref="C21:H21"/>
    <mergeCell ref="A22:B22"/>
    <mergeCell ref="C22:H22"/>
    <mergeCell ref="A16:H16"/>
    <mergeCell ref="A1:H1"/>
    <mergeCell ref="A3:H3"/>
    <mergeCell ref="A5:C5"/>
    <mergeCell ref="A10:H10"/>
    <mergeCell ref="A13:H13"/>
  </mergeCells>
  <pageMargins left="0.7" right="0.7" top="0.75" bottom="0.75" header="0.3" footer="0.3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>
    <pageSetUpPr fitToPage="1"/>
  </sheetPr>
  <dimension ref="A1:H46"/>
  <sheetViews>
    <sheetView topLeftCell="A19" workbookViewId="0">
      <selection activeCell="A41" sqref="A41:H41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48" t="s">
        <v>74</v>
      </c>
      <c r="B1" s="48"/>
      <c r="C1" s="48"/>
      <c r="D1" s="48"/>
      <c r="E1" s="48"/>
      <c r="F1" s="48"/>
      <c r="G1" s="48"/>
      <c r="H1" s="48"/>
    </row>
    <row r="2" spans="1:8" x14ac:dyDescent="0.25">
      <c r="A2" s="1"/>
    </row>
    <row r="3" spans="1:8" ht="33.75" customHeight="1" x14ac:dyDescent="0.25">
      <c r="A3" s="53" t="s">
        <v>69</v>
      </c>
      <c r="B3" s="54"/>
      <c r="C3" s="54"/>
      <c r="D3" s="54"/>
      <c r="E3" s="54"/>
      <c r="F3" s="54"/>
      <c r="G3" s="54"/>
      <c r="H3" s="54"/>
    </row>
    <row r="5" spans="1:8" ht="48" customHeight="1" x14ac:dyDescent="0.25">
      <c r="A5" s="49"/>
      <c r="B5" s="49"/>
      <c r="C5" s="49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49"/>
      <c r="B10" s="49"/>
      <c r="C10" s="49"/>
      <c r="D10" s="49"/>
      <c r="E10" s="49"/>
      <c r="F10" s="49"/>
      <c r="G10" s="49"/>
      <c r="H10" s="49"/>
    </row>
    <row r="12" spans="1:8" x14ac:dyDescent="0.25">
      <c r="A12" t="s">
        <v>3</v>
      </c>
    </row>
    <row r="13" spans="1:8" ht="30.75" customHeight="1" x14ac:dyDescent="0.25">
      <c r="A13" s="49"/>
      <c r="B13" s="49"/>
      <c r="C13" s="49"/>
      <c r="D13" s="49"/>
      <c r="E13" s="49"/>
      <c r="F13" s="49"/>
      <c r="G13" s="49"/>
      <c r="H13" s="49"/>
    </row>
    <row r="15" spans="1:8" x14ac:dyDescent="0.25">
      <c r="A15" t="s">
        <v>4</v>
      </c>
    </row>
    <row r="16" spans="1:8" ht="42" customHeight="1" x14ac:dyDescent="0.25">
      <c r="A16" s="50" t="s">
        <v>28</v>
      </c>
      <c r="B16" s="50"/>
      <c r="C16" s="50"/>
      <c r="D16" s="50"/>
      <c r="E16" s="50"/>
      <c r="F16" s="50"/>
      <c r="G16" s="50"/>
      <c r="H16" s="50"/>
    </row>
    <row r="18" spans="1:8" x14ac:dyDescent="0.25">
      <c r="A18" t="s">
        <v>5</v>
      </c>
    </row>
    <row r="20" spans="1:8" ht="29.25" customHeight="1" x14ac:dyDescent="0.25">
      <c r="A20" s="31" t="s">
        <v>44</v>
      </c>
      <c r="B20" s="31"/>
      <c r="C20" s="51">
        <f>ROUND(SUM(C23)/(1+C22),2)</f>
        <v>0</v>
      </c>
      <c r="D20" s="51"/>
      <c r="E20" s="51"/>
      <c r="F20" s="51"/>
      <c r="G20" s="51"/>
      <c r="H20" s="51"/>
    </row>
    <row r="21" spans="1:8" ht="30" customHeight="1" x14ac:dyDescent="0.25">
      <c r="A21" s="31" t="s">
        <v>6</v>
      </c>
      <c r="B21" s="31"/>
      <c r="C21" s="52" t="str">
        <f>Arkusz2!E13</f>
        <v>zł 00/100</v>
      </c>
      <c r="D21" s="52"/>
      <c r="E21" s="52"/>
      <c r="F21" s="52"/>
      <c r="G21" s="52"/>
      <c r="H21" s="52"/>
    </row>
    <row r="22" spans="1:8" ht="30" customHeight="1" x14ac:dyDescent="0.25">
      <c r="A22" s="31" t="s">
        <v>30</v>
      </c>
      <c r="B22" s="31"/>
      <c r="C22" s="32">
        <v>0.23</v>
      </c>
      <c r="D22" s="32"/>
      <c r="E22" s="32"/>
      <c r="F22" s="32"/>
      <c r="G22" s="32"/>
      <c r="H22" s="32"/>
    </row>
    <row r="23" spans="1:8" ht="30" customHeight="1" x14ac:dyDescent="0.25">
      <c r="A23" s="31" t="s">
        <v>18</v>
      </c>
      <c r="B23" s="31"/>
      <c r="C23" s="33">
        <f>ROUND(SUM(G37),2)</f>
        <v>0</v>
      </c>
      <c r="D23" s="33"/>
      <c r="E23" s="33"/>
      <c r="F23" s="33"/>
      <c r="G23" s="33"/>
      <c r="H23" s="33"/>
    </row>
    <row r="24" spans="1:8" ht="30" customHeight="1" x14ac:dyDescent="0.25">
      <c r="A24" s="31" t="s">
        <v>19</v>
      </c>
      <c r="B24" s="31"/>
      <c r="C24" s="34" t="str">
        <f>Arkusz3!E13</f>
        <v>zł 00/100</v>
      </c>
      <c r="D24" s="34"/>
      <c r="E24" s="34"/>
      <c r="F24" s="34"/>
      <c r="G24" s="34"/>
      <c r="H24" s="34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30" t="s">
        <v>10</v>
      </c>
      <c r="B29" s="30" t="s">
        <v>11</v>
      </c>
      <c r="C29" s="30" t="s">
        <v>36</v>
      </c>
      <c r="D29" s="30" t="s">
        <v>27</v>
      </c>
      <c r="E29" s="25" t="s">
        <v>37</v>
      </c>
      <c r="F29" s="30" t="s">
        <v>12</v>
      </c>
      <c r="G29" s="30" t="s">
        <v>13</v>
      </c>
      <c r="H29" s="30" t="s">
        <v>29</v>
      </c>
    </row>
    <row r="30" spans="1:8" ht="93" customHeight="1" x14ac:dyDescent="0.25">
      <c r="A30" s="30"/>
      <c r="B30" s="30"/>
      <c r="C30" s="30"/>
      <c r="D30" s="30"/>
      <c r="E30" s="6" t="s">
        <v>38</v>
      </c>
      <c r="F30" s="30"/>
      <c r="G30" s="30"/>
      <c r="H30" s="30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29500</v>
      </c>
      <c r="D32" s="23"/>
      <c r="E32" s="45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1500</v>
      </c>
      <c r="D33" s="23"/>
      <c r="E33" s="46"/>
      <c r="F33" s="10">
        <f t="shared" ref="F33:F35" si="0">ROUND($D33-$E$32,2)</f>
        <v>0</v>
      </c>
      <c r="G33" s="11">
        <f t="shared" ref="G33:G35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36000</v>
      </c>
      <c r="D34" s="23"/>
      <c r="E34" s="46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1600</v>
      </c>
      <c r="D35" s="23"/>
      <c r="E35" s="46"/>
      <c r="F35" s="10">
        <f t="shared" si="0"/>
        <v>0</v>
      </c>
      <c r="G35" s="11">
        <f t="shared" si="1"/>
        <v>0</v>
      </c>
      <c r="H35" s="22">
        <f t="shared" si="2"/>
        <v>0</v>
      </c>
    </row>
    <row r="36" spans="1:8" x14ac:dyDescent="0.25">
      <c r="A36" s="7">
        <v>5</v>
      </c>
      <c r="B36" s="7" t="s">
        <v>31</v>
      </c>
      <c r="C36" s="24"/>
      <c r="D36" s="28"/>
      <c r="E36" s="47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1" t="s">
        <v>33</v>
      </c>
      <c r="B37" s="41"/>
      <c r="C37" s="41"/>
      <c r="D37" s="41"/>
      <c r="E37" s="41"/>
      <c r="F37" s="41"/>
      <c r="G37" s="11">
        <f>SUM(G32:G36)</f>
        <v>0</v>
      </c>
      <c r="H37" s="26"/>
    </row>
    <row r="38" spans="1:8" x14ac:dyDescent="0.25">
      <c r="A38" s="35" t="s">
        <v>34</v>
      </c>
      <c r="B38" s="35"/>
      <c r="C38" s="35"/>
      <c r="D38" s="35"/>
      <c r="E38" s="35"/>
      <c r="F38" s="35"/>
      <c r="G38" s="35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2" t="s">
        <v>20</v>
      </c>
      <c r="B40" s="43"/>
      <c r="C40" s="43"/>
      <c r="D40" s="43"/>
      <c r="E40" s="43"/>
      <c r="F40" s="43"/>
      <c r="G40" s="43"/>
    </row>
    <row r="41" spans="1:8" ht="60" customHeight="1" x14ac:dyDescent="0.25">
      <c r="A41" s="42" t="s">
        <v>56</v>
      </c>
      <c r="B41" s="42"/>
      <c r="C41" s="42"/>
      <c r="D41" s="42"/>
      <c r="E41" s="42"/>
      <c r="F41" s="42"/>
      <c r="G41" s="42"/>
      <c r="H41" s="42"/>
    </row>
    <row r="42" spans="1:8" ht="30.75" customHeight="1" x14ac:dyDescent="0.25">
      <c r="A42" s="44" t="s">
        <v>39</v>
      </c>
      <c r="B42" s="44"/>
      <c r="C42" s="44"/>
      <c r="D42" s="44"/>
      <c r="E42" s="44"/>
      <c r="F42" s="44"/>
      <c r="G42" s="44"/>
    </row>
    <row r="43" spans="1:8" ht="52.5" customHeight="1" x14ac:dyDescent="0.25">
      <c r="A43" s="42" t="s">
        <v>57</v>
      </c>
      <c r="B43" s="42"/>
      <c r="C43" s="42"/>
      <c r="D43" s="42"/>
      <c r="E43" s="42"/>
      <c r="F43" s="42"/>
      <c r="G43" s="42"/>
      <c r="H43" s="42"/>
    </row>
    <row r="44" spans="1:8" x14ac:dyDescent="0.25">
      <c r="B44" s="4"/>
    </row>
    <row r="45" spans="1:8" ht="49.5" customHeight="1" x14ac:dyDescent="0.25">
      <c r="B45" s="37"/>
      <c r="C45" s="39"/>
      <c r="E45" s="37"/>
      <c r="F45" s="38"/>
      <c r="G45" s="39"/>
    </row>
    <row r="46" spans="1:8" ht="30" customHeight="1" x14ac:dyDescent="0.25">
      <c r="B46" s="36" t="s">
        <v>7</v>
      </c>
      <c r="C46" s="36"/>
      <c r="E46" s="40" t="s">
        <v>8</v>
      </c>
      <c r="F46" s="40"/>
      <c r="G46" s="40"/>
    </row>
  </sheetData>
  <sheetProtection algorithmName="SHA-512" hashValue="rbXvQhsqW/YWbwA8ouD7ub21CNy4Q3NzZKrnsj3ZrklEdeQQ4FircsGfpPYkr+/N+GYV7qIHw72ucBajq+o74g==" saltValue="2O2xLuLYvFQsFQr0gLLfpg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42:G42"/>
    <mergeCell ref="A43:H43"/>
    <mergeCell ref="B45:C45"/>
    <mergeCell ref="E45:G45"/>
    <mergeCell ref="B46:C46"/>
    <mergeCell ref="E46:G46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20:B20"/>
    <mergeCell ref="C20:H20"/>
    <mergeCell ref="A21:B21"/>
    <mergeCell ref="C21:H21"/>
    <mergeCell ref="A22:B22"/>
    <mergeCell ref="C22:H22"/>
    <mergeCell ref="A16:H16"/>
    <mergeCell ref="A1:H1"/>
    <mergeCell ref="A3:H3"/>
    <mergeCell ref="A5:C5"/>
    <mergeCell ref="A10:H10"/>
    <mergeCell ref="A13:H13"/>
  </mergeCells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A1:H46"/>
  <sheetViews>
    <sheetView topLeftCell="A22" workbookViewId="0">
      <selection activeCell="A41" sqref="A41:H41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48" t="s">
        <v>74</v>
      </c>
      <c r="B1" s="48"/>
      <c r="C1" s="48"/>
      <c r="D1" s="48"/>
      <c r="E1" s="48"/>
      <c r="F1" s="48"/>
      <c r="G1" s="48"/>
      <c r="H1" s="48"/>
    </row>
    <row r="2" spans="1:8" x14ac:dyDescent="0.25">
      <c r="A2" s="1"/>
    </row>
    <row r="3" spans="1:8" ht="33.75" customHeight="1" x14ac:dyDescent="0.25">
      <c r="A3" s="53" t="s">
        <v>68</v>
      </c>
      <c r="B3" s="54"/>
      <c r="C3" s="54"/>
      <c r="D3" s="54"/>
      <c r="E3" s="54"/>
      <c r="F3" s="54"/>
      <c r="G3" s="54"/>
      <c r="H3" s="54"/>
    </row>
    <row r="5" spans="1:8" ht="48" customHeight="1" x14ac:dyDescent="0.25">
      <c r="A5" s="49"/>
      <c r="B5" s="49"/>
      <c r="C5" s="49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49"/>
      <c r="B10" s="49"/>
      <c r="C10" s="49"/>
      <c r="D10" s="49"/>
      <c r="E10" s="49"/>
      <c r="F10" s="49"/>
      <c r="G10" s="49"/>
      <c r="H10" s="49"/>
    </row>
    <row r="12" spans="1:8" x14ac:dyDescent="0.25">
      <c r="A12" t="s">
        <v>3</v>
      </c>
    </row>
    <row r="13" spans="1:8" ht="30.75" customHeight="1" x14ac:dyDescent="0.25">
      <c r="A13" s="49"/>
      <c r="B13" s="49"/>
      <c r="C13" s="49"/>
      <c r="D13" s="49"/>
      <c r="E13" s="49"/>
      <c r="F13" s="49"/>
      <c r="G13" s="49"/>
      <c r="H13" s="49"/>
    </row>
    <row r="15" spans="1:8" x14ac:dyDescent="0.25">
      <c r="A15" t="s">
        <v>4</v>
      </c>
    </row>
    <row r="16" spans="1:8" ht="42" customHeight="1" x14ac:dyDescent="0.25">
      <c r="A16" s="50" t="s">
        <v>28</v>
      </c>
      <c r="B16" s="50"/>
      <c r="C16" s="50"/>
      <c r="D16" s="50"/>
      <c r="E16" s="50"/>
      <c r="F16" s="50"/>
      <c r="G16" s="50"/>
      <c r="H16" s="50"/>
    </row>
    <row r="18" spans="1:8" x14ac:dyDescent="0.25">
      <c r="A18" t="s">
        <v>5</v>
      </c>
    </row>
    <row r="20" spans="1:8" ht="29.25" customHeight="1" x14ac:dyDescent="0.25">
      <c r="A20" s="31" t="s">
        <v>45</v>
      </c>
      <c r="B20" s="31"/>
      <c r="C20" s="51">
        <f>ROUND(SUM(C23)/(1+C22),2)</f>
        <v>0</v>
      </c>
      <c r="D20" s="51"/>
      <c r="E20" s="51"/>
      <c r="F20" s="51"/>
      <c r="G20" s="51"/>
      <c r="H20" s="51"/>
    </row>
    <row r="21" spans="1:8" ht="30" customHeight="1" x14ac:dyDescent="0.25">
      <c r="A21" s="31" t="s">
        <v>6</v>
      </c>
      <c r="B21" s="31"/>
      <c r="C21" s="52" t="str">
        <f>Arkusz2!E13</f>
        <v>zł 00/100</v>
      </c>
      <c r="D21" s="52"/>
      <c r="E21" s="52"/>
      <c r="F21" s="52"/>
      <c r="G21" s="52"/>
      <c r="H21" s="52"/>
    </row>
    <row r="22" spans="1:8" ht="30" customHeight="1" x14ac:dyDescent="0.25">
      <c r="A22" s="31" t="s">
        <v>30</v>
      </c>
      <c r="B22" s="31"/>
      <c r="C22" s="32">
        <v>0.23</v>
      </c>
      <c r="D22" s="32"/>
      <c r="E22" s="32"/>
      <c r="F22" s="32"/>
      <c r="G22" s="32"/>
      <c r="H22" s="32"/>
    </row>
    <row r="23" spans="1:8" ht="30" customHeight="1" x14ac:dyDescent="0.25">
      <c r="A23" s="31" t="s">
        <v>18</v>
      </c>
      <c r="B23" s="31"/>
      <c r="C23" s="33">
        <f>ROUND(SUM(G37),2)</f>
        <v>0</v>
      </c>
      <c r="D23" s="33"/>
      <c r="E23" s="33"/>
      <c r="F23" s="33"/>
      <c r="G23" s="33"/>
      <c r="H23" s="33"/>
    </row>
    <row r="24" spans="1:8" ht="30" customHeight="1" x14ac:dyDescent="0.25">
      <c r="A24" s="31" t="s">
        <v>19</v>
      </c>
      <c r="B24" s="31"/>
      <c r="C24" s="34" t="str">
        <f>Arkusz3!E13</f>
        <v>zł 00/100</v>
      </c>
      <c r="D24" s="34"/>
      <c r="E24" s="34"/>
      <c r="F24" s="34"/>
      <c r="G24" s="34"/>
      <c r="H24" s="34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30" t="s">
        <v>10</v>
      </c>
      <c r="B29" s="30" t="s">
        <v>11</v>
      </c>
      <c r="C29" s="30" t="s">
        <v>36</v>
      </c>
      <c r="D29" s="30" t="s">
        <v>27</v>
      </c>
      <c r="E29" s="25" t="s">
        <v>37</v>
      </c>
      <c r="F29" s="30" t="s">
        <v>12</v>
      </c>
      <c r="G29" s="30" t="s">
        <v>13</v>
      </c>
      <c r="H29" s="30" t="s">
        <v>29</v>
      </c>
    </row>
    <row r="30" spans="1:8" ht="93" customHeight="1" x14ac:dyDescent="0.25">
      <c r="A30" s="30"/>
      <c r="B30" s="30"/>
      <c r="C30" s="30"/>
      <c r="D30" s="30"/>
      <c r="E30" s="6" t="s">
        <v>38</v>
      </c>
      <c r="F30" s="30"/>
      <c r="G30" s="30"/>
      <c r="H30" s="30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14900</v>
      </c>
      <c r="D32" s="23"/>
      <c r="E32" s="45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400</v>
      </c>
      <c r="D33" s="23"/>
      <c r="E33" s="46"/>
      <c r="F33" s="10">
        <f t="shared" ref="F33:F36" si="0">ROUND($D33-$E$32,2)</f>
        <v>0</v>
      </c>
      <c r="G33" s="11">
        <f t="shared" ref="G33:G36" si="1">ROUND($C33*$F33,2)</f>
        <v>0</v>
      </c>
      <c r="H33" s="22">
        <f t="shared" ref="H33:H36" si="2">ROUND(SUM($G33)/(1+$C$22),2)</f>
        <v>0</v>
      </c>
    </row>
    <row r="34" spans="1:8" x14ac:dyDescent="0.25">
      <c r="A34" s="7">
        <v>3</v>
      </c>
      <c r="B34" s="7" t="s">
        <v>14</v>
      </c>
      <c r="C34" s="9">
        <v>13200</v>
      </c>
      <c r="D34" s="23"/>
      <c r="E34" s="46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400</v>
      </c>
      <c r="D35" s="23"/>
      <c r="E35" s="46"/>
      <c r="F35" s="10">
        <f t="shared" si="0"/>
        <v>0</v>
      </c>
      <c r="G35" s="11">
        <f t="shared" si="1"/>
        <v>0</v>
      </c>
      <c r="H35" s="22">
        <f t="shared" si="2"/>
        <v>0</v>
      </c>
    </row>
    <row r="36" spans="1:8" x14ac:dyDescent="0.25">
      <c r="A36" s="7">
        <v>5</v>
      </c>
      <c r="B36" s="7" t="s">
        <v>31</v>
      </c>
      <c r="C36" s="9">
        <v>150</v>
      </c>
      <c r="D36" s="23"/>
      <c r="E36" s="47"/>
      <c r="F36" s="10">
        <f t="shared" si="0"/>
        <v>0</v>
      </c>
      <c r="G36" s="11">
        <f t="shared" si="1"/>
        <v>0</v>
      </c>
      <c r="H36" s="22">
        <f t="shared" si="2"/>
        <v>0</v>
      </c>
    </row>
    <row r="37" spans="1:8" x14ac:dyDescent="0.25">
      <c r="A37" s="41" t="s">
        <v>33</v>
      </c>
      <c r="B37" s="41"/>
      <c r="C37" s="41"/>
      <c r="D37" s="41"/>
      <c r="E37" s="41"/>
      <c r="F37" s="41"/>
      <c r="G37" s="11">
        <f>SUM(G32:G36)</f>
        <v>0</v>
      </c>
      <c r="H37" s="26"/>
    </row>
    <row r="38" spans="1:8" x14ac:dyDescent="0.25">
      <c r="A38" s="35" t="s">
        <v>34</v>
      </c>
      <c r="B38" s="35"/>
      <c r="C38" s="35"/>
      <c r="D38" s="35"/>
      <c r="E38" s="35"/>
      <c r="F38" s="35"/>
      <c r="G38" s="35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2" t="s">
        <v>20</v>
      </c>
      <c r="B40" s="43"/>
      <c r="C40" s="43"/>
      <c r="D40" s="43"/>
      <c r="E40" s="43"/>
      <c r="F40" s="43"/>
      <c r="G40" s="43"/>
    </row>
    <row r="41" spans="1:8" ht="60" customHeight="1" x14ac:dyDescent="0.25">
      <c r="A41" s="42" t="s">
        <v>56</v>
      </c>
      <c r="B41" s="42"/>
      <c r="C41" s="42"/>
      <c r="D41" s="42"/>
      <c r="E41" s="42"/>
      <c r="F41" s="42"/>
      <c r="G41" s="42"/>
      <c r="H41" s="42"/>
    </row>
    <row r="42" spans="1:8" ht="30.75" customHeight="1" x14ac:dyDescent="0.25">
      <c r="A42" s="44" t="s">
        <v>39</v>
      </c>
      <c r="B42" s="44"/>
      <c r="C42" s="44"/>
      <c r="D42" s="44"/>
      <c r="E42" s="44"/>
      <c r="F42" s="44"/>
      <c r="G42" s="44"/>
    </row>
    <row r="43" spans="1:8" ht="52.5" customHeight="1" x14ac:dyDescent="0.25">
      <c r="A43" s="42" t="s">
        <v>57</v>
      </c>
      <c r="B43" s="42"/>
      <c r="C43" s="42"/>
      <c r="D43" s="42"/>
      <c r="E43" s="42"/>
      <c r="F43" s="42"/>
      <c r="G43" s="42"/>
      <c r="H43" s="42"/>
    </row>
    <row r="44" spans="1:8" x14ac:dyDescent="0.25">
      <c r="B44" s="4"/>
    </row>
    <row r="45" spans="1:8" ht="49.5" customHeight="1" x14ac:dyDescent="0.25">
      <c r="B45" s="37"/>
      <c r="C45" s="39"/>
      <c r="E45" s="37"/>
      <c r="F45" s="38"/>
      <c r="G45" s="39"/>
    </row>
    <row r="46" spans="1:8" ht="30" customHeight="1" x14ac:dyDescent="0.25">
      <c r="B46" s="36" t="s">
        <v>7</v>
      </c>
      <c r="C46" s="36"/>
      <c r="E46" s="40" t="s">
        <v>8</v>
      </c>
      <c r="F46" s="40"/>
      <c r="G46" s="40"/>
    </row>
  </sheetData>
  <sheetProtection algorithmName="SHA-512" hashValue="J9fO7229kQ7mOzT8Ligy2jbEQC2Ts7xM7J5J5sQkhZ5MGl8vCIlgiF1reUTsvXs0yq7LdwUV8hhDVHPIni94XA==" saltValue="wz8558KYHzifX94314nyJA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42:G42"/>
    <mergeCell ref="A43:H43"/>
    <mergeCell ref="B45:C45"/>
    <mergeCell ref="E45:G45"/>
    <mergeCell ref="B46:C46"/>
    <mergeCell ref="E46:G46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20:B20"/>
    <mergeCell ref="C20:H20"/>
    <mergeCell ref="A21:B21"/>
    <mergeCell ref="C21:H21"/>
    <mergeCell ref="A22:B22"/>
    <mergeCell ref="C22:H22"/>
    <mergeCell ref="A16:H16"/>
    <mergeCell ref="A1:H1"/>
    <mergeCell ref="A3:H3"/>
    <mergeCell ref="A5:C5"/>
    <mergeCell ref="A10:H10"/>
    <mergeCell ref="A13:H13"/>
  </mergeCells>
  <pageMargins left="0.7" right="0.7" top="0.75" bottom="0.75" header="0.3" footer="0.3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>
    <pageSetUpPr fitToPage="1"/>
  </sheetPr>
  <dimension ref="A1:H46"/>
  <sheetViews>
    <sheetView topLeftCell="A25" workbookViewId="0">
      <selection activeCell="A41" sqref="A41:H41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48" t="s">
        <v>74</v>
      </c>
      <c r="B1" s="48"/>
      <c r="C1" s="48"/>
      <c r="D1" s="48"/>
      <c r="E1" s="48"/>
      <c r="F1" s="48"/>
      <c r="G1" s="48"/>
      <c r="H1" s="48"/>
    </row>
    <row r="2" spans="1:8" x14ac:dyDescent="0.25">
      <c r="A2" s="1"/>
    </row>
    <row r="3" spans="1:8" ht="33.75" customHeight="1" x14ac:dyDescent="0.25">
      <c r="A3" s="53" t="s">
        <v>67</v>
      </c>
      <c r="B3" s="54"/>
      <c r="C3" s="54"/>
      <c r="D3" s="54"/>
      <c r="E3" s="54"/>
      <c r="F3" s="54"/>
      <c r="G3" s="54"/>
      <c r="H3" s="54"/>
    </row>
    <row r="5" spans="1:8" ht="48" customHeight="1" x14ac:dyDescent="0.25">
      <c r="A5" s="49"/>
      <c r="B5" s="49"/>
      <c r="C5" s="49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49"/>
      <c r="B10" s="49"/>
      <c r="C10" s="49"/>
      <c r="D10" s="49"/>
      <c r="E10" s="49"/>
      <c r="F10" s="49"/>
      <c r="G10" s="49"/>
      <c r="H10" s="49"/>
    </row>
    <row r="12" spans="1:8" x14ac:dyDescent="0.25">
      <c r="A12" t="s">
        <v>3</v>
      </c>
    </row>
    <row r="13" spans="1:8" ht="30.75" customHeight="1" x14ac:dyDescent="0.25">
      <c r="A13" s="49"/>
      <c r="B13" s="49"/>
      <c r="C13" s="49"/>
      <c r="D13" s="49"/>
      <c r="E13" s="49"/>
      <c r="F13" s="49"/>
      <c r="G13" s="49"/>
      <c r="H13" s="49"/>
    </row>
    <row r="15" spans="1:8" x14ac:dyDescent="0.25">
      <c r="A15" t="s">
        <v>4</v>
      </c>
    </row>
    <row r="16" spans="1:8" ht="42" customHeight="1" x14ac:dyDescent="0.25">
      <c r="A16" s="50" t="s">
        <v>28</v>
      </c>
      <c r="B16" s="50"/>
      <c r="C16" s="50"/>
      <c r="D16" s="50"/>
      <c r="E16" s="50"/>
      <c r="F16" s="50"/>
      <c r="G16" s="50"/>
      <c r="H16" s="50"/>
    </row>
    <row r="18" spans="1:8" x14ac:dyDescent="0.25">
      <c r="A18" t="s">
        <v>5</v>
      </c>
    </row>
    <row r="20" spans="1:8" ht="29.25" customHeight="1" x14ac:dyDescent="0.25">
      <c r="A20" s="31" t="s">
        <v>46</v>
      </c>
      <c r="B20" s="31"/>
      <c r="C20" s="51">
        <f>ROUND(SUM(C23)/(1+C22),2)</f>
        <v>0</v>
      </c>
      <c r="D20" s="51"/>
      <c r="E20" s="51"/>
      <c r="F20" s="51"/>
      <c r="G20" s="51"/>
      <c r="H20" s="51"/>
    </row>
    <row r="21" spans="1:8" ht="30" customHeight="1" x14ac:dyDescent="0.25">
      <c r="A21" s="31" t="s">
        <v>6</v>
      </c>
      <c r="B21" s="31"/>
      <c r="C21" s="52" t="str">
        <f>Arkusz2!E13</f>
        <v>zł 00/100</v>
      </c>
      <c r="D21" s="52"/>
      <c r="E21" s="52"/>
      <c r="F21" s="52"/>
      <c r="G21" s="52"/>
      <c r="H21" s="52"/>
    </row>
    <row r="22" spans="1:8" ht="30" customHeight="1" x14ac:dyDescent="0.25">
      <c r="A22" s="31" t="s">
        <v>30</v>
      </c>
      <c r="B22" s="31"/>
      <c r="C22" s="32">
        <v>0.23</v>
      </c>
      <c r="D22" s="32"/>
      <c r="E22" s="32"/>
      <c r="F22" s="32"/>
      <c r="G22" s="32"/>
      <c r="H22" s="32"/>
    </row>
    <row r="23" spans="1:8" ht="30" customHeight="1" x14ac:dyDescent="0.25">
      <c r="A23" s="31" t="s">
        <v>18</v>
      </c>
      <c r="B23" s="31"/>
      <c r="C23" s="33">
        <f>ROUND(SUM(G37),2)</f>
        <v>0</v>
      </c>
      <c r="D23" s="33"/>
      <c r="E23" s="33"/>
      <c r="F23" s="33"/>
      <c r="G23" s="33"/>
      <c r="H23" s="33"/>
    </row>
    <row r="24" spans="1:8" ht="30" customHeight="1" x14ac:dyDescent="0.25">
      <c r="A24" s="31" t="s">
        <v>19</v>
      </c>
      <c r="B24" s="31"/>
      <c r="C24" s="34" t="str">
        <f>Arkusz3!E13</f>
        <v>zł 00/100</v>
      </c>
      <c r="D24" s="34"/>
      <c r="E24" s="34"/>
      <c r="F24" s="34"/>
      <c r="G24" s="34"/>
      <c r="H24" s="34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30" t="s">
        <v>10</v>
      </c>
      <c r="B29" s="30" t="s">
        <v>11</v>
      </c>
      <c r="C29" s="30" t="s">
        <v>36</v>
      </c>
      <c r="D29" s="30" t="s">
        <v>27</v>
      </c>
      <c r="E29" s="25" t="s">
        <v>37</v>
      </c>
      <c r="F29" s="30" t="s">
        <v>12</v>
      </c>
      <c r="G29" s="30" t="s">
        <v>13</v>
      </c>
      <c r="H29" s="30" t="s">
        <v>29</v>
      </c>
    </row>
    <row r="30" spans="1:8" ht="93" customHeight="1" x14ac:dyDescent="0.25">
      <c r="A30" s="30"/>
      <c r="B30" s="30"/>
      <c r="C30" s="30"/>
      <c r="D30" s="30"/>
      <c r="E30" s="6" t="s">
        <v>38</v>
      </c>
      <c r="F30" s="30"/>
      <c r="G30" s="30"/>
      <c r="H30" s="30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6000</v>
      </c>
      <c r="D32" s="23"/>
      <c r="E32" s="45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1000</v>
      </c>
      <c r="D33" s="23"/>
      <c r="E33" s="46"/>
      <c r="F33" s="10">
        <f t="shared" ref="F33:F35" si="0">ROUND($D33-$E$32,2)</f>
        <v>0</v>
      </c>
      <c r="G33" s="11">
        <f t="shared" ref="G33:G35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19000</v>
      </c>
      <c r="D34" s="23"/>
      <c r="E34" s="46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2500</v>
      </c>
      <c r="D35" s="23"/>
      <c r="E35" s="46"/>
      <c r="F35" s="10">
        <f t="shared" si="0"/>
        <v>0</v>
      </c>
      <c r="G35" s="11">
        <f t="shared" si="1"/>
        <v>0</v>
      </c>
      <c r="H35" s="22">
        <f t="shared" si="2"/>
        <v>0</v>
      </c>
    </row>
    <row r="36" spans="1:8" x14ac:dyDescent="0.25">
      <c r="A36" s="7">
        <v>5</v>
      </c>
      <c r="B36" s="7" t="s">
        <v>31</v>
      </c>
      <c r="C36" s="24"/>
      <c r="D36" s="28"/>
      <c r="E36" s="47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1" t="s">
        <v>33</v>
      </c>
      <c r="B37" s="41"/>
      <c r="C37" s="41"/>
      <c r="D37" s="41"/>
      <c r="E37" s="41"/>
      <c r="F37" s="41"/>
      <c r="G37" s="11">
        <f>SUM(G32:G36)</f>
        <v>0</v>
      </c>
      <c r="H37" s="26"/>
    </row>
    <row r="38" spans="1:8" x14ac:dyDescent="0.25">
      <c r="A38" s="35" t="s">
        <v>34</v>
      </c>
      <c r="B38" s="35"/>
      <c r="C38" s="35"/>
      <c r="D38" s="35"/>
      <c r="E38" s="35"/>
      <c r="F38" s="35"/>
      <c r="G38" s="35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2" t="s">
        <v>20</v>
      </c>
      <c r="B40" s="43"/>
      <c r="C40" s="43"/>
      <c r="D40" s="43"/>
      <c r="E40" s="43"/>
      <c r="F40" s="43"/>
      <c r="G40" s="43"/>
    </row>
    <row r="41" spans="1:8" ht="60" customHeight="1" x14ac:dyDescent="0.25">
      <c r="A41" s="42" t="s">
        <v>56</v>
      </c>
      <c r="B41" s="42"/>
      <c r="C41" s="42"/>
      <c r="D41" s="42"/>
      <c r="E41" s="42"/>
      <c r="F41" s="42"/>
      <c r="G41" s="42"/>
      <c r="H41" s="42"/>
    </row>
    <row r="42" spans="1:8" ht="30.75" customHeight="1" x14ac:dyDescent="0.25">
      <c r="A42" s="44" t="s">
        <v>39</v>
      </c>
      <c r="B42" s="44"/>
      <c r="C42" s="44"/>
      <c r="D42" s="44"/>
      <c r="E42" s="44"/>
      <c r="F42" s="44"/>
      <c r="G42" s="44"/>
    </row>
    <row r="43" spans="1:8" ht="52.5" customHeight="1" x14ac:dyDescent="0.25">
      <c r="A43" s="42" t="s">
        <v>57</v>
      </c>
      <c r="B43" s="42"/>
      <c r="C43" s="42"/>
      <c r="D43" s="42"/>
      <c r="E43" s="42"/>
      <c r="F43" s="42"/>
      <c r="G43" s="42"/>
      <c r="H43" s="42"/>
    </row>
    <row r="44" spans="1:8" x14ac:dyDescent="0.25">
      <c r="B44" s="4"/>
    </row>
    <row r="45" spans="1:8" ht="49.5" customHeight="1" x14ac:dyDescent="0.25">
      <c r="B45" s="37"/>
      <c r="C45" s="39"/>
      <c r="E45" s="37"/>
      <c r="F45" s="38"/>
      <c r="G45" s="39"/>
    </row>
    <row r="46" spans="1:8" ht="30" customHeight="1" x14ac:dyDescent="0.25">
      <c r="B46" s="36" t="s">
        <v>7</v>
      </c>
      <c r="C46" s="36"/>
      <c r="E46" s="40" t="s">
        <v>8</v>
      </c>
      <c r="F46" s="40"/>
      <c r="G46" s="40"/>
    </row>
  </sheetData>
  <sheetProtection algorithmName="SHA-512" hashValue="EN2/uBz2DnrhUYt25QIdwx+03ln+1bMbKwpE/3sGAxNOwI9ygD9xUOJpBCrncNlTapkuEHw2lMGyqikO2uzgOA==" saltValue="x+SCtSMCycDFucaxhyv2iQ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42:G42"/>
    <mergeCell ref="A43:H43"/>
    <mergeCell ref="B45:C45"/>
    <mergeCell ref="E45:G45"/>
    <mergeCell ref="B46:C46"/>
    <mergeCell ref="E46:G46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20:B20"/>
    <mergeCell ref="C20:H20"/>
    <mergeCell ref="A21:B21"/>
    <mergeCell ref="C21:H21"/>
    <mergeCell ref="A22:B22"/>
    <mergeCell ref="C22:H22"/>
    <mergeCell ref="A16:H16"/>
    <mergeCell ref="A1:H1"/>
    <mergeCell ref="A3:H3"/>
    <mergeCell ref="A5:C5"/>
    <mergeCell ref="A10:H10"/>
    <mergeCell ref="A13:H13"/>
  </mergeCells>
  <pageMargins left="0.7" right="0.7" top="0.75" bottom="0.75" header="0.3" footer="0.3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>
    <pageSetUpPr fitToPage="1"/>
  </sheetPr>
  <dimension ref="A1:H46"/>
  <sheetViews>
    <sheetView topLeftCell="A28" workbookViewId="0">
      <selection activeCell="A41" sqref="A41:H41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48" t="s">
        <v>74</v>
      </c>
      <c r="B1" s="48"/>
      <c r="C1" s="48"/>
      <c r="D1" s="48"/>
      <c r="E1" s="48"/>
      <c r="F1" s="48"/>
      <c r="G1" s="48"/>
      <c r="H1" s="48"/>
    </row>
    <row r="2" spans="1:8" x14ac:dyDescent="0.25">
      <c r="A2" s="1"/>
    </row>
    <row r="3" spans="1:8" ht="33.75" customHeight="1" x14ac:dyDescent="0.25">
      <c r="A3" s="53" t="s">
        <v>66</v>
      </c>
      <c r="B3" s="54"/>
      <c r="C3" s="54"/>
      <c r="D3" s="54"/>
      <c r="E3" s="54"/>
      <c r="F3" s="54"/>
      <c r="G3" s="54"/>
      <c r="H3" s="54"/>
    </row>
    <row r="5" spans="1:8" ht="48" customHeight="1" x14ac:dyDescent="0.25">
      <c r="A5" s="49"/>
      <c r="B5" s="49"/>
      <c r="C5" s="49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49"/>
      <c r="B10" s="49"/>
      <c r="C10" s="49"/>
      <c r="D10" s="49"/>
      <c r="E10" s="49"/>
      <c r="F10" s="49"/>
      <c r="G10" s="49"/>
      <c r="H10" s="49"/>
    </row>
    <row r="12" spans="1:8" x14ac:dyDescent="0.25">
      <c r="A12" t="s">
        <v>3</v>
      </c>
    </row>
    <row r="13" spans="1:8" ht="30.75" customHeight="1" x14ac:dyDescent="0.25">
      <c r="A13" s="49"/>
      <c r="B13" s="49"/>
      <c r="C13" s="49"/>
      <c r="D13" s="49"/>
      <c r="E13" s="49"/>
      <c r="F13" s="49"/>
      <c r="G13" s="49"/>
      <c r="H13" s="49"/>
    </row>
    <row r="15" spans="1:8" x14ac:dyDescent="0.25">
      <c r="A15" t="s">
        <v>4</v>
      </c>
    </row>
    <row r="16" spans="1:8" ht="42" customHeight="1" x14ac:dyDescent="0.25">
      <c r="A16" s="50" t="s">
        <v>28</v>
      </c>
      <c r="B16" s="50"/>
      <c r="C16" s="50"/>
      <c r="D16" s="50"/>
      <c r="E16" s="50"/>
      <c r="F16" s="50"/>
      <c r="G16" s="50"/>
      <c r="H16" s="50"/>
    </row>
    <row r="18" spans="1:8" x14ac:dyDescent="0.25">
      <c r="A18" t="s">
        <v>5</v>
      </c>
    </row>
    <row r="20" spans="1:8" ht="29.25" customHeight="1" x14ac:dyDescent="0.25">
      <c r="A20" s="31" t="s">
        <v>47</v>
      </c>
      <c r="B20" s="31"/>
      <c r="C20" s="51">
        <f>ROUND(SUM(C23)/(1+C22),2)</f>
        <v>0</v>
      </c>
      <c r="D20" s="51"/>
      <c r="E20" s="51"/>
      <c r="F20" s="51"/>
      <c r="G20" s="51"/>
      <c r="H20" s="51"/>
    </row>
    <row r="21" spans="1:8" ht="30" customHeight="1" x14ac:dyDescent="0.25">
      <c r="A21" s="31" t="s">
        <v>6</v>
      </c>
      <c r="B21" s="31"/>
      <c r="C21" s="52" t="str">
        <f>Arkusz2!E13</f>
        <v>zł 00/100</v>
      </c>
      <c r="D21" s="52"/>
      <c r="E21" s="52"/>
      <c r="F21" s="52"/>
      <c r="G21" s="52"/>
      <c r="H21" s="52"/>
    </row>
    <row r="22" spans="1:8" ht="30" customHeight="1" x14ac:dyDescent="0.25">
      <c r="A22" s="31" t="s">
        <v>30</v>
      </c>
      <c r="B22" s="31"/>
      <c r="C22" s="32">
        <v>0.23</v>
      </c>
      <c r="D22" s="32"/>
      <c r="E22" s="32"/>
      <c r="F22" s="32"/>
      <c r="G22" s="32"/>
      <c r="H22" s="32"/>
    </row>
    <row r="23" spans="1:8" ht="30" customHeight="1" x14ac:dyDescent="0.25">
      <c r="A23" s="31" t="s">
        <v>18</v>
      </c>
      <c r="B23" s="31"/>
      <c r="C23" s="33">
        <f>ROUND(SUM(G37),2)</f>
        <v>0</v>
      </c>
      <c r="D23" s="33"/>
      <c r="E23" s="33"/>
      <c r="F23" s="33"/>
      <c r="G23" s="33"/>
      <c r="H23" s="33"/>
    </row>
    <row r="24" spans="1:8" ht="30" customHeight="1" x14ac:dyDescent="0.25">
      <c r="A24" s="31" t="s">
        <v>19</v>
      </c>
      <c r="B24" s="31"/>
      <c r="C24" s="34" t="str">
        <f>Arkusz3!E13</f>
        <v>zł 00/100</v>
      </c>
      <c r="D24" s="34"/>
      <c r="E24" s="34"/>
      <c r="F24" s="34"/>
      <c r="G24" s="34"/>
      <c r="H24" s="34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30" t="s">
        <v>10</v>
      </c>
      <c r="B29" s="30" t="s">
        <v>11</v>
      </c>
      <c r="C29" s="30" t="s">
        <v>36</v>
      </c>
      <c r="D29" s="30" t="s">
        <v>27</v>
      </c>
      <c r="E29" s="25" t="s">
        <v>37</v>
      </c>
      <c r="F29" s="30" t="s">
        <v>12</v>
      </c>
      <c r="G29" s="30" t="s">
        <v>13</v>
      </c>
      <c r="H29" s="30" t="s">
        <v>29</v>
      </c>
    </row>
    <row r="30" spans="1:8" ht="93" customHeight="1" x14ac:dyDescent="0.25">
      <c r="A30" s="30"/>
      <c r="B30" s="30"/>
      <c r="C30" s="30"/>
      <c r="D30" s="30"/>
      <c r="E30" s="6" t="s">
        <v>38</v>
      </c>
      <c r="F30" s="30"/>
      <c r="G30" s="30"/>
      <c r="H30" s="30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26200</v>
      </c>
      <c r="D32" s="23"/>
      <c r="E32" s="45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24"/>
      <c r="D33" s="23"/>
      <c r="E33" s="46"/>
      <c r="F33" s="10" t="str">
        <f t="shared" ref="F33:F35" si="0">IF(C33=0,"-",ROUND($D33-$E$32,2))</f>
        <v>-</v>
      </c>
      <c r="G33" s="11" t="str">
        <f>IF(F33="-","-",ROUND($C33*$F33,2))</f>
        <v>-</v>
      </c>
      <c r="H33" s="22" t="str">
        <f>IF(G33="-","-",ROUND(SUM($G33)/(1+$C$22),2))</f>
        <v>-</v>
      </c>
    </row>
    <row r="34" spans="1:8" x14ac:dyDescent="0.25">
      <c r="A34" s="7">
        <v>3</v>
      </c>
      <c r="B34" s="7" t="s">
        <v>14</v>
      </c>
      <c r="C34" s="9">
        <v>7800</v>
      </c>
      <c r="D34" s="23"/>
      <c r="E34" s="46"/>
      <c r="F34" s="10">
        <f>ROUND($D34-$E$32,2)</f>
        <v>0</v>
      </c>
      <c r="G34" s="11">
        <f>ROUND($C34*$F34,2)</f>
        <v>0</v>
      </c>
      <c r="H34" s="22">
        <f>ROUND(SUM($G34)/(1+$C$22),2)</f>
        <v>0</v>
      </c>
    </row>
    <row r="35" spans="1:8" x14ac:dyDescent="0.25">
      <c r="A35" s="7">
        <v>4</v>
      </c>
      <c r="B35" s="7" t="s">
        <v>15</v>
      </c>
      <c r="C35" s="24"/>
      <c r="D35" s="23"/>
      <c r="E35" s="46"/>
      <c r="F35" s="10" t="str">
        <f t="shared" si="0"/>
        <v>-</v>
      </c>
      <c r="G35" s="11" t="str">
        <f>IF(F35="-","-",ROUND($C35*$F35,2))</f>
        <v>-</v>
      </c>
      <c r="H35" s="22" t="str">
        <f t="shared" ref="H35" si="1">IF(G35="-","-",ROUND(SUM($G35)/(1+$C$22),2))</f>
        <v>-</v>
      </c>
    </row>
    <row r="36" spans="1:8" x14ac:dyDescent="0.25">
      <c r="A36" s="7">
        <v>5</v>
      </c>
      <c r="B36" s="7" t="s">
        <v>31</v>
      </c>
      <c r="C36" s="24"/>
      <c r="D36" s="28"/>
      <c r="E36" s="47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1" t="s">
        <v>33</v>
      </c>
      <c r="B37" s="41"/>
      <c r="C37" s="41"/>
      <c r="D37" s="41"/>
      <c r="E37" s="41"/>
      <c r="F37" s="41"/>
      <c r="G37" s="11">
        <f>SUM(G32:G36)</f>
        <v>0</v>
      </c>
      <c r="H37" s="26"/>
    </row>
    <row r="38" spans="1:8" x14ac:dyDescent="0.25">
      <c r="A38" s="35" t="s">
        <v>34</v>
      </c>
      <c r="B38" s="35"/>
      <c r="C38" s="35"/>
      <c r="D38" s="35"/>
      <c r="E38" s="35"/>
      <c r="F38" s="35"/>
      <c r="G38" s="35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2" t="s">
        <v>20</v>
      </c>
      <c r="B40" s="43"/>
      <c r="C40" s="43"/>
      <c r="D40" s="43"/>
      <c r="E40" s="43"/>
      <c r="F40" s="43"/>
      <c r="G40" s="43"/>
    </row>
    <row r="41" spans="1:8" ht="60" customHeight="1" x14ac:dyDescent="0.25">
      <c r="A41" s="42" t="s">
        <v>56</v>
      </c>
      <c r="B41" s="42"/>
      <c r="C41" s="42"/>
      <c r="D41" s="42"/>
      <c r="E41" s="42"/>
      <c r="F41" s="42"/>
      <c r="G41" s="42"/>
      <c r="H41" s="42"/>
    </row>
    <row r="42" spans="1:8" ht="30.75" customHeight="1" x14ac:dyDescent="0.25">
      <c r="A42" s="44" t="s">
        <v>39</v>
      </c>
      <c r="B42" s="44"/>
      <c r="C42" s="44"/>
      <c r="D42" s="44"/>
      <c r="E42" s="44"/>
      <c r="F42" s="44"/>
      <c r="G42" s="44"/>
    </row>
    <row r="43" spans="1:8" ht="52.5" customHeight="1" x14ac:dyDescent="0.25">
      <c r="A43" s="42" t="s">
        <v>57</v>
      </c>
      <c r="B43" s="42"/>
      <c r="C43" s="42"/>
      <c r="D43" s="42"/>
      <c r="E43" s="42"/>
      <c r="F43" s="42"/>
      <c r="G43" s="42"/>
      <c r="H43" s="42"/>
    </row>
    <row r="44" spans="1:8" x14ac:dyDescent="0.25">
      <c r="B44" s="4"/>
    </row>
    <row r="45" spans="1:8" ht="49.5" customHeight="1" x14ac:dyDescent="0.25">
      <c r="B45" s="37"/>
      <c r="C45" s="39"/>
      <c r="E45" s="37"/>
      <c r="F45" s="38"/>
      <c r="G45" s="39"/>
    </row>
    <row r="46" spans="1:8" ht="30" customHeight="1" x14ac:dyDescent="0.25">
      <c r="B46" s="36" t="s">
        <v>7</v>
      </c>
      <c r="C46" s="36"/>
      <c r="E46" s="40" t="s">
        <v>8</v>
      </c>
      <c r="F46" s="40"/>
      <c r="G46" s="40"/>
    </row>
  </sheetData>
  <sheetProtection algorithmName="SHA-512" hashValue="XCqlqgwcMhyFBn71hGrMBwP51nURjVvfRxXl72UWybkmnkrJMS6Rk8Ss4ej2CyHFpUDRBIkRza3nkFqhbXGEBA==" saltValue="TZclSvPUwBswa4/o62V9Dg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42:G42"/>
    <mergeCell ref="A43:H43"/>
    <mergeCell ref="B45:C45"/>
    <mergeCell ref="E45:G45"/>
    <mergeCell ref="B46:C46"/>
    <mergeCell ref="E46:G46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20:B20"/>
    <mergeCell ref="C20:H20"/>
    <mergeCell ref="A21:B21"/>
    <mergeCell ref="C21:H21"/>
    <mergeCell ref="A22:B22"/>
    <mergeCell ref="C22:H22"/>
    <mergeCell ref="A16:H16"/>
    <mergeCell ref="A1:H1"/>
    <mergeCell ref="A3:H3"/>
    <mergeCell ref="A5:C5"/>
    <mergeCell ref="A10:H10"/>
    <mergeCell ref="A13:H13"/>
  </mergeCells>
  <pageMargins left="0.7" right="0.7" top="0.75" bottom="0.75" header="0.3" footer="0.3"/>
  <pageSetup paperSize="9" scale="65" orientation="portrait" r:id="rId1"/>
  <ignoredErrors>
    <ignoredError sqref="F33:G34 H33:H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Załącznik nr 1 ESA</vt:lpstr>
      <vt:lpstr>Załącznik nr 2 EW</vt:lpstr>
      <vt:lpstr>Załącznik nr 3 ENE</vt:lpstr>
      <vt:lpstr>Załącznik nr 4 EL</vt:lpstr>
      <vt:lpstr>Załącznik nr 5 ES</vt:lpstr>
      <vt:lpstr>Załącznik nr 6 EOŚ</vt:lpstr>
      <vt:lpstr>Załącznik nr 7 EP</vt:lpstr>
      <vt:lpstr>Załącznik nr 8 ET</vt:lpstr>
      <vt:lpstr>Załącznik nr 9 MEC</vt:lpstr>
      <vt:lpstr>Załącznik nr 10 PEC</vt:lpstr>
      <vt:lpstr>Załącznik nr 11 EEP</vt:lpstr>
      <vt:lpstr>Załącznik nr 12 EI</vt:lpstr>
      <vt:lpstr>Załącznik nr 13 ECi</vt:lpstr>
      <vt:lpstr>Załącznik nr 14 EB</vt:lpstr>
      <vt:lpstr>Załącznik nr 15 EC</vt:lpstr>
      <vt:lpstr>Załącznik nr 16 ELKOGAZ</vt:lpstr>
      <vt:lpstr>Załącznik nr 17 EPGT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2024-02-07T06:20:41Z</dcterms:modified>
</cp:coreProperties>
</file>